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R:\CSD\ST\A320 NEO\13 LICENSING - MRO SERVICES\01-Licensing A320neo (L3)\07- Training\02-Accès doc techniques - E-services - CMI_SRI content\01-pièces jointes\"/>
    </mc:Choice>
  </mc:AlternateContent>
  <bookViews>
    <workbookView xWindow="240" yWindow="1185" windowWidth="15120" windowHeight="6600" tabRatio="574"/>
  </bookViews>
  <sheets>
    <sheet name="NDD" sheetId="1" r:id="rId1"/>
    <sheet name="User Guide" sheetId="5" r:id="rId2"/>
    <sheet name="LIST" sheetId="2" state="hidden" r:id="rId3"/>
    <sheet name="FDC" sheetId="4" state="hidden" r:id="rId4"/>
    <sheet name="NewCSC" sheetId="3" state="hidden" r:id="rId5"/>
  </sheets>
  <functionGroups builtInGroupCount="18"/>
  <definedNames>
    <definedName name="_xlnm._FilterDatabase" localSheetId="2" hidden="1">LIST!$AD$2:$AG$2</definedName>
    <definedName name="AffectedArea">LIST!$K$2:$K$6</definedName>
    <definedName name="Affectedplies">LIST!$Q$2:$Q$32</definedName>
    <definedName name="AircLocation">LIST!$Z$2:$Z$250</definedName>
    <definedName name="Airline">LIST!$AV$2:$AV$756</definedName>
    <definedName name="ATA">INDIRECT(LIST!$AR$1)</definedName>
    <definedName name="c_Airline">LIST!$AV:$AV</definedName>
    <definedName name="d_Airline">LIST!$AV$2</definedName>
    <definedName name="DepthRemainingThick">LIST!$BH$2:$BH$3</definedName>
    <definedName name="EndItem">INDIRECT(LIST!$BG$1)</definedName>
    <definedName name="EnginePosition">IF(OR(NDD!$J$23="T900_A380",NDD!$J$23="GP7200_A380",NDD!$J$23="T500_A340-500/600",NDD!$J$23="CFM56-2A_DC8",NDD!$J$23="CFM56-2A_AWACS"), LIST!$G$2:$G$6,IF(NDD!$J$23="PWC307_F7X/F8X", LIST!$G$2:$G$5, LIST!$G$2:$G$4))</definedName>
    <definedName name="Findings">LIST!$AY$2:$AY$3</definedName>
    <definedName name="l_Airline">OFFSET(d_Airline,0,0,COUNTA(c_Airline)-1,1)</definedName>
    <definedName name="LHRH">LIST!$H$2:$H$4</definedName>
    <definedName name="MaindamageType">LIST!$I$2:$I$25</definedName>
    <definedName name="MainLoc">LIST!$N$2:$N$8</definedName>
    <definedName name="mminch">LIST!$AZ$2:$AZ$3</definedName>
    <definedName name="NacelleSituation">LIST!$C$2:$C$10</definedName>
    <definedName name="NDTperformed">LIST!$AX$2:$AX$7</definedName>
    <definedName name="OClocnacelle">LIST!$M$2:$M$6</definedName>
    <definedName name="Operconsequences">LIST!$BA$2:$BA$9</definedName>
    <definedName name="Priority">LIST!$A$2:$A$5</definedName>
    <definedName name="Program">LIST!$D$2:$D$30</definedName>
    <definedName name="Requester">LIST!$S$2:$S$921</definedName>
    <definedName name="Rootcause">LIST!$R$2:$R$8</definedName>
    <definedName name="YesNo">LIST!$BI$2:$BI$3</definedName>
    <definedName name="_xlnm.Print_Area" localSheetId="0">NDD!$C$1:$AI$1291</definedName>
    <definedName name="_xlnm.Print_Area" localSheetId="1">'User Guide'!$A$1:$U$37</definedName>
  </definedNames>
  <calcPr calcId="162913"/>
</workbook>
</file>

<file path=xl/calcChain.xml><?xml version="1.0" encoding="utf-8"?>
<calcChain xmlns="http://schemas.openxmlformats.org/spreadsheetml/2006/main">
  <c r="AV751" i="2" l="1"/>
  <c r="AV752" i="2"/>
  <c r="AV753" i="2"/>
  <c r="AV754" i="2"/>
  <c r="AV750" i="2"/>
  <c r="A13" i="2" l="1"/>
  <c r="A12" i="2"/>
  <c r="A11" i="2"/>
  <c r="Z18" i="1"/>
  <c r="AI2" i="2" l="1"/>
  <c r="AM2" i="2" s="1"/>
  <c r="AE939" i="2" l="1"/>
  <c r="AE938" i="2"/>
  <c r="AE937" i="2"/>
  <c r="AE936" i="2"/>
  <c r="AE935" i="2"/>
  <c r="AE934" i="2"/>
  <c r="AE933" i="2"/>
  <c r="AE932" i="2"/>
  <c r="AE931" i="2"/>
  <c r="AE930" i="2"/>
  <c r="AE929" i="2"/>
  <c r="AE928" i="2"/>
  <c r="AE927" i="2"/>
  <c r="AE926" i="2"/>
  <c r="AE925" i="2"/>
  <c r="AE924" i="2"/>
  <c r="AE923" i="2"/>
  <c r="AE922" i="2"/>
  <c r="AE921" i="2"/>
  <c r="AE920" i="2"/>
  <c r="AE919" i="2"/>
  <c r="AE918" i="2"/>
  <c r="AE917" i="2"/>
  <c r="AE916" i="2"/>
  <c r="AE915" i="2"/>
  <c r="AE914" i="2"/>
  <c r="AE913" i="2"/>
  <c r="AE912" i="2"/>
  <c r="AE911" i="2"/>
  <c r="AE910" i="2"/>
  <c r="AE909" i="2"/>
  <c r="AE908" i="2"/>
  <c r="AE907" i="2"/>
  <c r="AE906" i="2"/>
  <c r="AE905" i="2"/>
  <c r="AE904" i="2"/>
  <c r="AE903" i="2"/>
  <c r="AE902" i="2"/>
  <c r="AE901" i="2"/>
  <c r="AE900" i="2"/>
  <c r="AE899" i="2"/>
  <c r="AE898" i="2"/>
  <c r="AE897" i="2"/>
  <c r="AE896" i="2"/>
  <c r="AE895" i="2"/>
  <c r="AE894" i="2"/>
  <c r="AE893" i="2"/>
  <c r="AE892" i="2"/>
  <c r="AE891" i="2"/>
  <c r="AE890" i="2"/>
  <c r="AE889" i="2"/>
  <c r="AE888" i="2"/>
  <c r="AE887" i="2"/>
  <c r="AE886" i="2"/>
  <c r="AE885" i="2"/>
  <c r="AE884" i="2"/>
  <c r="AE883" i="2"/>
  <c r="AE882" i="2"/>
  <c r="AE881" i="2"/>
  <c r="AE880" i="2"/>
  <c r="AE879" i="2"/>
  <c r="AE878" i="2"/>
  <c r="AE877" i="2"/>
  <c r="AE876" i="2"/>
  <c r="AE875" i="2"/>
  <c r="AE874" i="2"/>
  <c r="AE873" i="2"/>
  <c r="AS2" i="3" l="1"/>
  <c r="J6" i="3" l="1"/>
  <c r="H55" i="3" l="1"/>
  <c r="H33" i="3"/>
  <c r="O6" i="3"/>
  <c r="O7" i="3"/>
  <c r="J7" i="3"/>
  <c r="D2" i="4"/>
  <c r="F12" i="3"/>
  <c r="J4" i="1"/>
  <c r="AB55" i="3" l="1"/>
  <c r="AB54" i="3"/>
  <c r="H54" i="3"/>
  <c r="H50" i="3"/>
  <c r="AB47" i="3"/>
  <c r="H47" i="3"/>
  <c r="H46" i="3"/>
  <c r="H45" i="3"/>
  <c r="AB43" i="3"/>
  <c r="AB42" i="3"/>
  <c r="AB41" i="3"/>
  <c r="AB40" i="3"/>
  <c r="H34" i="3"/>
  <c r="AB31" i="3"/>
  <c r="H31" i="3"/>
  <c r="AB30" i="3"/>
  <c r="H30" i="3"/>
  <c r="H29" i="3"/>
  <c r="H18" i="3"/>
  <c r="AB12" i="3"/>
  <c r="AS1" i="3"/>
  <c r="AO2" i="4"/>
  <c r="AN2" i="4"/>
  <c r="AM2" i="4"/>
  <c r="AL2" i="4"/>
  <c r="AK2" i="4"/>
  <c r="AJ2" i="4"/>
  <c r="AI2" i="4"/>
  <c r="AH2" i="4"/>
  <c r="AG2" i="4"/>
  <c r="AF2" i="4"/>
  <c r="AE2" i="4"/>
  <c r="AD2" i="4"/>
  <c r="AC2" i="4"/>
  <c r="AB2" i="4"/>
  <c r="AA2" i="4"/>
  <c r="Z2" i="4"/>
  <c r="Y2" i="4"/>
  <c r="X2" i="4"/>
  <c r="W2" i="4"/>
  <c r="V2" i="4"/>
  <c r="T2" i="4"/>
  <c r="S2" i="4"/>
  <c r="R2" i="4"/>
  <c r="Q2" i="4"/>
  <c r="P2" i="4"/>
  <c r="O2" i="4"/>
  <c r="N2" i="4"/>
  <c r="M2" i="4"/>
  <c r="L2" i="4"/>
  <c r="K2" i="4"/>
  <c r="J2" i="4"/>
  <c r="I2" i="4"/>
  <c r="H2" i="4"/>
  <c r="G2" i="4"/>
  <c r="F2" i="4"/>
  <c r="E2" i="4"/>
  <c r="C2" i="4"/>
  <c r="I32" i="2"/>
  <c r="J30" i="2"/>
  <c r="O24" i="2"/>
  <c r="L24" i="2"/>
  <c r="G24" i="2"/>
  <c r="AY11" i="2"/>
  <c r="BE2" i="2"/>
  <c r="BG2" i="2" s="1"/>
  <c r="AI1285" i="1"/>
  <c r="AC1233" i="1"/>
  <c r="AC1231" i="1"/>
  <c r="AI1223" i="1"/>
  <c r="AC1171" i="1"/>
  <c r="AC1169" i="1"/>
  <c r="AI1161" i="1"/>
  <c r="AC1109" i="1"/>
  <c r="AC1107" i="1"/>
  <c r="AI1099" i="1"/>
  <c r="AC1047" i="1"/>
  <c r="AC1045" i="1"/>
  <c r="AI1037" i="1"/>
  <c r="AC985" i="1"/>
  <c r="AC983" i="1"/>
  <c r="AI975" i="1"/>
  <c r="AC923" i="1"/>
  <c r="AC921" i="1"/>
  <c r="AI913" i="1"/>
  <c r="AC861" i="1"/>
  <c r="AC859" i="1"/>
  <c r="AI851" i="1"/>
  <c r="AC799" i="1"/>
  <c r="AC797" i="1"/>
  <c r="AI789" i="1"/>
  <c r="AC737" i="1"/>
  <c r="AC735" i="1"/>
  <c r="AI727" i="1"/>
  <c r="AC675" i="1"/>
  <c r="AC673" i="1"/>
  <c r="AI665" i="1"/>
  <c r="AC613" i="1"/>
  <c r="AC611" i="1"/>
  <c r="AI603" i="1"/>
  <c r="AC551" i="1"/>
  <c r="AC549" i="1"/>
  <c r="AI541" i="1"/>
  <c r="AC489" i="1"/>
  <c r="AC487" i="1"/>
  <c r="AI479" i="1"/>
  <c r="AC427" i="1"/>
  <c r="AC425" i="1"/>
  <c r="AI417" i="1"/>
  <c r="AC365" i="1"/>
  <c r="AC363" i="1"/>
  <c r="AI355" i="1"/>
  <c r="AC303" i="1"/>
  <c r="AC301" i="1"/>
  <c r="AI293" i="1"/>
  <c r="AC241" i="1"/>
  <c r="AC239" i="1"/>
  <c r="AI231" i="1"/>
  <c r="AC179" i="1"/>
  <c r="AC177" i="1"/>
  <c r="AI169" i="1"/>
  <c r="AC117" i="1"/>
  <c r="AC115" i="1"/>
  <c r="AI107" i="1"/>
  <c r="AC64" i="1"/>
  <c r="AC62" i="1"/>
  <c r="AE49" i="1"/>
  <c r="AG5" i="1"/>
  <c r="AG1234" i="1" s="1"/>
  <c r="AK1" i="1"/>
  <c r="AK2" i="2"/>
  <c r="AI3" i="2"/>
  <c r="AL2" i="2"/>
  <c r="AJ2" i="2"/>
  <c r="BE3" i="2"/>
  <c r="AM3" i="2" l="1"/>
  <c r="D12" i="1"/>
  <c r="H16" i="3" s="1"/>
  <c r="AG65" i="1"/>
  <c r="AG118" i="1"/>
  <c r="AG180" i="1"/>
  <c r="AG242" i="1"/>
  <c r="AG304" i="1"/>
  <c r="AG366" i="1"/>
  <c r="AG428" i="1"/>
  <c r="AG490" i="1"/>
  <c r="AG552" i="1"/>
  <c r="AG614" i="1"/>
  <c r="AG676" i="1"/>
  <c r="AG738" i="1"/>
  <c r="AG800" i="1"/>
  <c r="AG862" i="1"/>
  <c r="AG924" i="1"/>
  <c r="AG986" i="1"/>
  <c r="AG1048" i="1"/>
  <c r="AG1110" i="1"/>
  <c r="AG1172" i="1"/>
  <c r="AQ1" i="3"/>
  <c r="AM1" i="3" s="1"/>
  <c r="AN1" i="3"/>
  <c r="AO1" i="3"/>
  <c r="BG3" i="2"/>
  <c r="BF2" i="2"/>
  <c r="BF3" i="2"/>
  <c r="AJ3" i="2"/>
  <c r="AK3" i="2"/>
  <c r="BE4" i="2"/>
  <c r="AL3" i="2"/>
  <c r="AI4" i="2"/>
  <c r="AM4" i="2" l="1"/>
  <c r="AB11" i="3"/>
  <c r="BG4" i="2"/>
  <c r="BE5" i="2"/>
  <c r="AI5" i="2"/>
  <c r="AJ4" i="2"/>
  <c r="AK4" i="2"/>
  <c r="BF4" i="2"/>
  <c r="AL4" i="2"/>
  <c r="AM5" i="2" l="1"/>
  <c r="BG5" i="2"/>
  <c r="BF5" i="2"/>
  <c r="BE6" i="2"/>
  <c r="AK5" i="2"/>
  <c r="AI6" i="2"/>
  <c r="AL5" i="2"/>
  <c r="AJ5" i="2"/>
  <c r="AM6" i="2" l="1"/>
  <c r="BG6" i="2"/>
  <c r="AI7" i="2"/>
  <c r="BE7" i="2"/>
  <c r="AJ6" i="2"/>
  <c r="BF6" i="2"/>
  <c r="AK6" i="2"/>
  <c r="AL6" i="2"/>
  <c r="AM7" i="2" l="1"/>
  <c r="BG7" i="2"/>
  <c r="AI8" i="2"/>
  <c r="AK7" i="2"/>
  <c r="BF7" i="2"/>
  <c r="BE8" i="2"/>
  <c r="AL7" i="2"/>
  <c r="AJ7" i="2"/>
  <c r="AM8" i="2" l="1"/>
  <c r="BG8" i="2"/>
  <c r="BF8" i="2"/>
  <c r="AI9" i="2"/>
  <c r="AK8" i="2"/>
  <c r="AL8" i="2"/>
  <c r="AJ8" i="2"/>
  <c r="BE9" i="2"/>
  <c r="AM9" i="2" l="1"/>
  <c r="BG9" i="2"/>
  <c r="AI10" i="2"/>
  <c r="BE10" i="2"/>
  <c r="AK9" i="2"/>
  <c r="BF9" i="2"/>
  <c r="AL9" i="2"/>
  <c r="AJ9" i="2"/>
  <c r="AM10" i="2" l="1"/>
  <c r="BG10" i="2"/>
  <c r="AJ10" i="2"/>
  <c r="BF10" i="2"/>
  <c r="AK10" i="2"/>
  <c r="AI11" i="2"/>
  <c r="AL10" i="2"/>
  <c r="BE11" i="2"/>
  <c r="AM11" i="2" l="1"/>
  <c r="BG11" i="2"/>
  <c r="AL11" i="2"/>
  <c r="AI12" i="2"/>
  <c r="BF11" i="2"/>
  <c r="AK11" i="2"/>
  <c r="AJ11" i="2"/>
  <c r="BE12" i="2"/>
  <c r="AM12" i="2" l="1"/>
  <c r="BG12" i="2"/>
  <c r="AI13" i="2"/>
  <c r="AJ12" i="2"/>
  <c r="BF12" i="2"/>
  <c r="AL12" i="2"/>
  <c r="BE13" i="2"/>
  <c r="AK12" i="2"/>
  <c r="AM13" i="2" l="1"/>
  <c r="BG13" i="2"/>
  <c r="BF13" i="2"/>
  <c r="AJ13" i="2"/>
  <c r="AL13" i="2"/>
  <c r="AK13" i="2"/>
  <c r="BE14" i="2"/>
  <c r="AI14" i="2"/>
  <c r="AM14" i="2" l="1"/>
  <c r="BG14" i="2"/>
  <c r="AJ14" i="2"/>
  <c r="AL14" i="2"/>
  <c r="BF14" i="2"/>
  <c r="AI15" i="2"/>
  <c r="BE15" i="2"/>
  <c r="AK14" i="2"/>
  <c r="AM15" i="2" l="1"/>
  <c r="BG15" i="2"/>
  <c r="BE16" i="2"/>
  <c r="AK15" i="2"/>
  <c r="BF15" i="2"/>
  <c r="AI16" i="2"/>
  <c r="AL15" i="2"/>
  <c r="AJ15" i="2"/>
  <c r="AM16" i="2" l="1"/>
  <c r="BG16" i="2"/>
  <c r="AL16" i="2"/>
  <c r="BF16" i="2"/>
  <c r="AJ16" i="2"/>
  <c r="AI17" i="2"/>
  <c r="AK16" i="2"/>
  <c r="BE17" i="2"/>
  <c r="AM17" i="2" l="1"/>
  <c r="BG17" i="2"/>
  <c r="AK17" i="2"/>
  <c r="AL17" i="2"/>
  <c r="AJ17" i="2"/>
  <c r="AI18" i="2"/>
  <c r="BF17" i="2"/>
  <c r="BE18" i="2"/>
  <c r="AM18" i="2" l="1"/>
  <c r="BG18" i="2"/>
  <c r="AI19" i="2"/>
  <c r="AK18" i="2"/>
  <c r="BF18" i="2"/>
  <c r="AL18" i="2"/>
  <c r="AJ18" i="2"/>
  <c r="BE19" i="2"/>
  <c r="AM19" i="2" l="1"/>
  <c r="BG19" i="2"/>
  <c r="AJ19" i="2"/>
  <c r="AL19" i="2"/>
  <c r="AI20" i="2"/>
  <c r="AK19" i="2"/>
  <c r="BF19" i="2"/>
  <c r="BE20" i="2"/>
  <c r="AM20" i="2" l="1"/>
  <c r="BG20" i="2"/>
  <c r="AJ20" i="2"/>
  <c r="AK20" i="2"/>
  <c r="AL20" i="2"/>
  <c r="BF20" i="2"/>
  <c r="BE21" i="2"/>
  <c r="AI21" i="2"/>
  <c r="AM21" i="2" l="1"/>
  <c r="BG21" i="2"/>
  <c r="AL21" i="2"/>
  <c r="AJ21" i="2"/>
  <c r="BE22" i="2"/>
  <c r="AK21" i="2"/>
  <c r="AI22" i="2"/>
  <c r="BF21" i="2"/>
  <c r="AM22" i="2" l="1"/>
  <c r="BG22" i="2"/>
  <c r="AI23" i="2"/>
  <c r="AK22" i="2"/>
  <c r="AL22" i="2"/>
  <c r="BE23" i="2"/>
  <c r="AJ22" i="2"/>
  <c r="BF22" i="2"/>
  <c r="AM23" i="2" l="1"/>
  <c r="BG23" i="2"/>
  <c r="AL23" i="2"/>
  <c r="AK23" i="2"/>
  <c r="BF23" i="2"/>
  <c r="AJ23" i="2"/>
  <c r="AI24" i="2"/>
  <c r="BE24" i="2"/>
  <c r="AM24" i="2" l="1"/>
  <c r="BG24" i="2"/>
  <c r="BF24" i="2"/>
  <c r="AK24" i="2"/>
  <c r="AL24" i="2"/>
  <c r="AJ24" i="2"/>
  <c r="AI25" i="2"/>
  <c r="BE25" i="2"/>
  <c r="AM25" i="2" l="1"/>
  <c r="BG25" i="2"/>
  <c r="AL25" i="2"/>
  <c r="BE26" i="2"/>
  <c r="AK25" i="2"/>
  <c r="AI26" i="2"/>
  <c r="AJ25" i="2"/>
  <c r="BF25" i="2"/>
  <c r="AM26" i="2" l="1"/>
  <c r="BG26" i="2"/>
  <c r="AJ26" i="2"/>
  <c r="AL26" i="2"/>
  <c r="BF26" i="2"/>
  <c r="AK26" i="2"/>
  <c r="BE27" i="2"/>
  <c r="AI27" i="2"/>
  <c r="AM27" i="2" l="1"/>
  <c r="BG27" i="2"/>
  <c r="BF27" i="2"/>
  <c r="AJ27" i="2"/>
  <c r="BE28" i="2"/>
  <c r="AI28" i="2"/>
  <c r="AK27" i="2"/>
  <c r="AL27" i="2"/>
  <c r="AM28" i="2" l="1"/>
  <c r="BG28" i="2"/>
  <c r="BF28" i="2"/>
  <c r="AK28" i="2"/>
  <c r="AL28" i="2"/>
  <c r="AJ28" i="2"/>
  <c r="BE29" i="2"/>
  <c r="AI29" i="2"/>
  <c r="AM29" i="2" l="1"/>
  <c r="BG29" i="2"/>
  <c r="BF29" i="2"/>
  <c r="AJ29" i="2"/>
  <c r="AL29" i="2"/>
  <c r="AI30" i="2"/>
  <c r="AK29" i="2"/>
  <c r="BE30" i="2"/>
  <c r="AM30" i="2" l="1"/>
  <c r="BG30" i="2"/>
  <c r="BE31" i="2"/>
  <c r="BF30" i="2"/>
  <c r="AJ30" i="2"/>
  <c r="AI31" i="2"/>
  <c r="AL30" i="2"/>
  <c r="AK30" i="2"/>
  <c r="AM31" i="2" l="1"/>
  <c r="BG31" i="2"/>
  <c r="AJ31" i="2"/>
  <c r="AI32" i="2"/>
  <c r="BF31" i="2"/>
  <c r="AK31" i="2"/>
  <c r="AL31" i="2"/>
  <c r="BE32" i="2"/>
  <c r="AM32" i="2" l="1"/>
  <c r="BG32" i="2"/>
  <c r="BE33" i="2"/>
  <c r="AI33" i="2"/>
  <c r="AK32" i="2"/>
  <c r="BF32" i="2"/>
  <c r="AL32" i="2"/>
  <c r="AJ32" i="2"/>
  <c r="AM33" i="2" l="1"/>
  <c r="BG33" i="2"/>
  <c r="AK33" i="2"/>
  <c r="AJ33" i="2"/>
  <c r="BE34" i="2"/>
  <c r="BF33" i="2"/>
  <c r="AL33" i="2"/>
  <c r="AI34" i="2"/>
  <c r="AM34" i="2" l="1"/>
  <c r="BG34" i="2"/>
  <c r="BE35" i="2"/>
  <c r="BF34" i="2"/>
  <c r="AL34" i="2"/>
  <c r="AK34" i="2"/>
  <c r="AJ34" i="2"/>
  <c r="AI35" i="2"/>
  <c r="AM35" i="2" l="1"/>
  <c r="BG35" i="2"/>
  <c r="AJ35" i="2"/>
  <c r="AL35" i="2"/>
  <c r="AI36" i="2"/>
  <c r="AK35" i="2"/>
  <c r="BF35" i="2"/>
  <c r="BE36" i="2"/>
  <c r="AM36" i="2" l="1"/>
  <c r="BG36" i="2"/>
  <c r="AI37" i="2"/>
  <c r="AL36" i="2"/>
  <c r="AJ36" i="2"/>
  <c r="AK36" i="2"/>
  <c r="BF36" i="2"/>
  <c r="BE37" i="2"/>
  <c r="AM37" i="2" l="1"/>
  <c r="BG37" i="2"/>
  <c r="AI38" i="2"/>
  <c r="AL37" i="2"/>
  <c r="BF37" i="2"/>
  <c r="AJ37" i="2"/>
  <c r="AK37" i="2"/>
  <c r="BE38" i="2"/>
  <c r="AM38" i="2" l="1"/>
  <c r="BG38" i="2"/>
  <c r="AI39" i="2"/>
  <c r="AJ38" i="2"/>
  <c r="AK38" i="2"/>
  <c r="BE39" i="2"/>
  <c r="AL38" i="2"/>
  <c r="BF38" i="2"/>
  <c r="AM39" i="2" l="1"/>
  <c r="BG39" i="2"/>
  <c r="AJ39" i="2"/>
  <c r="AI40" i="2"/>
  <c r="AL39" i="2"/>
  <c r="AK39" i="2"/>
  <c r="BF39" i="2"/>
  <c r="BE40" i="2"/>
  <c r="AM40" i="2" l="1"/>
  <c r="BG40" i="2"/>
  <c r="AK40" i="2"/>
  <c r="AJ40" i="2"/>
  <c r="BF40" i="2"/>
  <c r="AL40" i="2"/>
  <c r="AI41" i="2"/>
  <c r="BE41" i="2"/>
  <c r="AM41" i="2" l="1"/>
  <c r="BG41" i="2"/>
  <c r="BF41" i="2"/>
  <c r="AK41" i="2"/>
  <c r="AJ41" i="2"/>
  <c r="AL41" i="2"/>
  <c r="AI42" i="2"/>
  <c r="BE42" i="2"/>
  <c r="AM42" i="2" l="1"/>
  <c r="BG42" i="2"/>
  <c r="AI43" i="2"/>
  <c r="AK42" i="2"/>
  <c r="AJ42" i="2"/>
  <c r="AL42" i="2"/>
  <c r="BF42" i="2"/>
  <c r="BE43" i="2"/>
  <c r="AM43" i="2" l="1"/>
  <c r="BG43" i="2"/>
  <c r="AI44" i="2"/>
  <c r="AK43" i="2"/>
  <c r="BF43" i="2"/>
  <c r="AJ43" i="2"/>
  <c r="AL43" i="2"/>
  <c r="BE44" i="2"/>
  <c r="AM44" i="2" l="1"/>
  <c r="BG44" i="2"/>
  <c r="AK44" i="2"/>
  <c r="AL44" i="2"/>
  <c r="AJ44" i="2"/>
  <c r="BF44" i="2"/>
  <c r="AI45" i="2"/>
  <c r="BE45" i="2"/>
  <c r="AM45" i="2" l="1"/>
  <c r="BG45" i="2"/>
  <c r="AJ45" i="2"/>
  <c r="BF45" i="2"/>
  <c r="AL45" i="2"/>
  <c r="AI46" i="2"/>
  <c r="AK45" i="2"/>
  <c r="BE46" i="2"/>
  <c r="AM46" i="2" l="1"/>
  <c r="BG46" i="2"/>
  <c r="AI47" i="2"/>
  <c r="BF46" i="2"/>
  <c r="AK46" i="2"/>
  <c r="AJ46" i="2"/>
  <c r="AL46" i="2"/>
  <c r="BE47" i="2"/>
  <c r="AM47" i="2" l="1"/>
  <c r="BG47" i="2"/>
  <c r="AJ47" i="2"/>
  <c r="AL47" i="2"/>
  <c r="AK47" i="2"/>
  <c r="BF47" i="2"/>
  <c r="BE48" i="2"/>
  <c r="AI48" i="2"/>
  <c r="AM48" i="2" l="1"/>
  <c r="BG48" i="2"/>
  <c r="BF48" i="2"/>
  <c r="AJ48" i="2"/>
  <c r="AL48" i="2"/>
  <c r="AK48" i="2"/>
  <c r="AI49" i="2"/>
  <c r="BE49" i="2"/>
  <c r="AM49" i="2" l="1"/>
  <c r="BG49" i="2"/>
  <c r="AI50" i="2"/>
  <c r="AK49" i="2"/>
  <c r="BF49" i="2"/>
  <c r="BE50" i="2"/>
  <c r="AL49" i="2"/>
  <c r="AJ49" i="2"/>
  <c r="AM50" i="2" l="1"/>
  <c r="BG50" i="2"/>
  <c r="AJ50" i="2"/>
  <c r="AI51" i="2"/>
  <c r="BF50" i="2"/>
  <c r="AL50" i="2"/>
  <c r="AK50" i="2"/>
  <c r="BE51" i="2"/>
  <c r="AM51" i="2" l="1"/>
  <c r="BG51" i="2"/>
  <c r="AL51" i="2"/>
  <c r="AK51" i="2"/>
  <c r="AI52" i="2"/>
  <c r="AJ51" i="2"/>
  <c r="BF51" i="2"/>
  <c r="BE52" i="2"/>
  <c r="AM52" i="2" l="1"/>
  <c r="BG52" i="2"/>
  <c r="AI53" i="2"/>
  <c r="AL52" i="2"/>
  <c r="BF52" i="2"/>
  <c r="BE53" i="2"/>
  <c r="AK52" i="2"/>
  <c r="AJ52" i="2"/>
  <c r="AM53" i="2" l="1"/>
  <c r="BG53" i="2"/>
  <c r="BF53" i="2"/>
  <c r="AK53" i="2"/>
  <c r="AL53" i="2"/>
  <c r="AI54" i="2"/>
  <c r="AJ53" i="2"/>
  <c r="BE54" i="2"/>
  <c r="AM54" i="2" l="1"/>
  <c r="BG54" i="2"/>
  <c r="BF54" i="2"/>
  <c r="AI55" i="2"/>
  <c r="BE55" i="2"/>
  <c r="AL54" i="2"/>
  <c r="AJ54" i="2"/>
  <c r="AK54" i="2"/>
  <c r="AM55" i="2" l="1"/>
  <c r="BG55" i="2"/>
  <c r="AK55" i="2"/>
  <c r="AJ55" i="2"/>
  <c r="AL55" i="2"/>
  <c r="BF55" i="2"/>
  <c r="AI56" i="2"/>
  <c r="BE56" i="2"/>
  <c r="AM56" i="2" l="1"/>
  <c r="BG56" i="2"/>
  <c r="AL56" i="2"/>
  <c r="AK56" i="2"/>
  <c r="AJ56" i="2"/>
  <c r="BF56" i="2"/>
  <c r="AI57" i="2"/>
  <c r="BE57" i="2"/>
  <c r="AM57" i="2" l="1"/>
  <c r="BG57" i="2"/>
  <c r="AJ57" i="2"/>
  <c r="AI58" i="2"/>
  <c r="BF57" i="2"/>
  <c r="AK57" i="2"/>
  <c r="BE58" i="2"/>
  <c r="AL57" i="2"/>
  <c r="AM58" i="2" l="1"/>
  <c r="BG58" i="2"/>
  <c r="AI59" i="2"/>
  <c r="AK58" i="2"/>
  <c r="AJ58" i="2"/>
  <c r="AL58" i="2"/>
  <c r="BF58" i="2"/>
  <c r="BE59" i="2"/>
  <c r="AM59" i="2" l="1"/>
  <c r="BG59" i="2"/>
  <c r="AI60" i="2"/>
  <c r="BE60" i="2"/>
  <c r="AL59" i="2"/>
  <c r="BF59" i="2"/>
  <c r="AK59" i="2"/>
  <c r="AJ59" i="2"/>
  <c r="AM60" i="2" l="1"/>
  <c r="BG60" i="2"/>
  <c r="AI61" i="2"/>
  <c r="AK60" i="2"/>
  <c r="BE61" i="2"/>
  <c r="AJ60" i="2"/>
  <c r="BF60" i="2"/>
  <c r="AL60" i="2"/>
  <c r="AM61" i="2" l="1"/>
  <c r="BG61" i="2"/>
  <c r="AK61" i="2"/>
  <c r="AI62" i="2"/>
  <c r="BF61" i="2"/>
  <c r="AJ61" i="2"/>
  <c r="BE62" i="2"/>
  <c r="AL61" i="2"/>
  <c r="AM62" i="2" l="1"/>
  <c r="BG62" i="2"/>
  <c r="AL62" i="2"/>
  <c r="AJ62" i="2"/>
  <c r="AK62" i="2"/>
  <c r="BF62" i="2"/>
  <c r="BE63" i="2"/>
  <c r="AI63" i="2"/>
  <c r="AM63" i="2" l="1"/>
  <c r="BG63" i="2"/>
  <c r="AJ63" i="2"/>
  <c r="AL63" i="2"/>
  <c r="AI64" i="2"/>
  <c r="AK63" i="2"/>
  <c r="BF63" i="2"/>
  <c r="BE64" i="2"/>
  <c r="AM64" i="2" l="1"/>
  <c r="BG64" i="2"/>
  <c r="AK64" i="2"/>
  <c r="AL64" i="2"/>
  <c r="AI65" i="2"/>
  <c r="BF64" i="2"/>
  <c r="BE65" i="2"/>
  <c r="AJ64" i="2"/>
  <c r="AM65" i="2" l="1"/>
  <c r="BG65" i="2"/>
  <c r="AI66" i="2"/>
  <c r="AK65" i="2"/>
  <c r="BE66" i="2"/>
  <c r="BF65" i="2"/>
  <c r="AJ65" i="2"/>
  <c r="AL65" i="2"/>
  <c r="AM66" i="2" l="1"/>
  <c r="BG66" i="2"/>
  <c r="AJ66" i="2"/>
  <c r="AL66" i="2"/>
  <c r="BF66" i="2"/>
  <c r="AK66" i="2"/>
  <c r="AI67" i="2"/>
  <c r="BE67" i="2"/>
  <c r="AM67" i="2" l="1"/>
  <c r="BG67" i="2"/>
  <c r="BF67" i="2"/>
  <c r="AK67" i="2"/>
  <c r="AL67" i="2"/>
  <c r="BE68" i="2"/>
  <c r="AJ67" i="2"/>
  <c r="AI68" i="2"/>
  <c r="AM68" i="2" l="1"/>
  <c r="BG68" i="2"/>
  <c r="BF68" i="2"/>
  <c r="BE69" i="2"/>
  <c r="AJ68" i="2"/>
  <c r="AI69" i="2"/>
  <c r="AK68" i="2"/>
  <c r="AL68" i="2"/>
  <c r="AM69" i="2" l="1"/>
  <c r="BG69" i="2"/>
  <c r="AK69" i="2"/>
  <c r="AI70" i="2"/>
  <c r="BF69" i="2"/>
  <c r="AJ69" i="2"/>
  <c r="BE70" i="2"/>
  <c r="AL69" i="2"/>
  <c r="AM70" i="2" l="1"/>
  <c r="BG70" i="2"/>
  <c r="AL70" i="2"/>
  <c r="AJ70" i="2"/>
  <c r="AK70" i="2"/>
  <c r="BF70" i="2"/>
  <c r="AI71" i="2"/>
  <c r="BE71" i="2"/>
  <c r="AM71" i="2" l="1"/>
  <c r="BG71" i="2"/>
  <c r="AL71" i="2"/>
  <c r="AJ71" i="2"/>
  <c r="BF71" i="2"/>
  <c r="AK71" i="2"/>
  <c r="BE72" i="2"/>
  <c r="AI72" i="2"/>
  <c r="AM72" i="2" l="1"/>
  <c r="BG72" i="2"/>
  <c r="AJ72" i="2"/>
  <c r="AK72" i="2"/>
  <c r="AI73" i="2"/>
  <c r="BF72" i="2"/>
  <c r="AL72" i="2"/>
  <c r="BE73" i="2"/>
  <c r="AM73" i="2" l="1"/>
  <c r="BG73" i="2"/>
  <c r="AI74" i="2"/>
  <c r="BF73" i="2"/>
  <c r="AJ73" i="2"/>
  <c r="BE74" i="2"/>
  <c r="AK73" i="2"/>
  <c r="AL73" i="2"/>
  <c r="AM74" i="2" l="1"/>
  <c r="BG74" i="2"/>
  <c r="AK74" i="2"/>
  <c r="AJ74" i="2"/>
  <c r="BF74" i="2"/>
  <c r="AL74" i="2"/>
  <c r="AI75" i="2"/>
  <c r="BE75" i="2"/>
  <c r="AM75" i="2" l="1"/>
  <c r="BG75" i="2"/>
  <c r="AJ75" i="2"/>
  <c r="BE76" i="2"/>
  <c r="AK75" i="2"/>
  <c r="BF75" i="2"/>
  <c r="AL75" i="2"/>
  <c r="AI76" i="2"/>
  <c r="AM76" i="2" l="1"/>
  <c r="BG76" i="2"/>
  <c r="AI77" i="2"/>
  <c r="BF76" i="2"/>
  <c r="BE77" i="2"/>
  <c r="AK76" i="2"/>
  <c r="AJ76" i="2"/>
  <c r="AL76" i="2"/>
  <c r="AM77" i="2" l="1"/>
  <c r="BG77" i="2"/>
  <c r="AL77" i="2"/>
  <c r="AK77" i="2"/>
  <c r="BF77" i="2"/>
  <c r="AI78" i="2"/>
  <c r="AJ77" i="2"/>
  <c r="BE78" i="2"/>
  <c r="AM78" i="2" l="1"/>
  <c r="BG78" i="2"/>
  <c r="AL78" i="2"/>
  <c r="AJ78" i="2"/>
  <c r="AK78" i="2"/>
  <c r="AI79" i="2"/>
  <c r="BF78" i="2"/>
  <c r="BE79" i="2"/>
  <c r="AM79" i="2" l="1"/>
  <c r="BG79" i="2"/>
  <c r="AJ79" i="2"/>
  <c r="AL79" i="2"/>
  <c r="AK79" i="2"/>
  <c r="AI80" i="2"/>
  <c r="BE80" i="2"/>
  <c r="BF79" i="2"/>
  <c r="AM80" i="2" l="1"/>
  <c r="BG80" i="2"/>
  <c r="AJ80" i="2"/>
  <c r="AI81" i="2"/>
  <c r="AL80" i="2"/>
  <c r="BF80" i="2"/>
  <c r="AK80" i="2"/>
  <c r="BE81" i="2"/>
  <c r="AM81" i="2" l="1"/>
  <c r="BG81" i="2"/>
  <c r="AK81" i="2"/>
  <c r="BF81" i="2"/>
  <c r="AI82" i="2"/>
  <c r="AL81" i="2"/>
  <c r="BE82" i="2"/>
  <c r="AJ81" i="2"/>
  <c r="AM82" i="2" l="1"/>
  <c r="BG82" i="2"/>
  <c r="AK82" i="2"/>
  <c r="AL82" i="2"/>
  <c r="AI83" i="2"/>
  <c r="AJ82" i="2"/>
  <c r="BF82" i="2"/>
  <c r="BE83" i="2"/>
  <c r="AM83" i="2" l="1"/>
  <c r="BG83" i="2"/>
  <c r="AL83" i="2"/>
  <c r="AI84" i="2"/>
  <c r="BE84" i="2"/>
  <c r="BF83" i="2"/>
  <c r="AJ83" i="2"/>
  <c r="AK83" i="2"/>
  <c r="AM84" i="2" l="1"/>
  <c r="BG84" i="2"/>
  <c r="BF84" i="2"/>
  <c r="AK84" i="2"/>
  <c r="AJ84" i="2"/>
  <c r="AL84" i="2"/>
  <c r="BE85" i="2"/>
  <c r="AI85" i="2"/>
  <c r="AM85" i="2" l="1"/>
  <c r="BG85" i="2"/>
  <c r="BF85" i="2"/>
  <c r="AJ85" i="2"/>
  <c r="BE86" i="2"/>
  <c r="AL85" i="2"/>
  <c r="AK85" i="2"/>
  <c r="AI86" i="2"/>
  <c r="AM86" i="2" l="1"/>
  <c r="BG86" i="2"/>
  <c r="AK86" i="2"/>
  <c r="BF86" i="2"/>
  <c r="AJ86" i="2"/>
  <c r="AL86" i="2"/>
  <c r="BE87" i="2"/>
  <c r="AI87" i="2"/>
  <c r="AM87" i="2" l="1"/>
  <c r="BG87" i="2"/>
  <c r="BF87" i="2"/>
  <c r="AI88" i="2"/>
  <c r="AJ87" i="2"/>
  <c r="AK87" i="2"/>
  <c r="AL87" i="2"/>
  <c r="BE88" i="2"/>
  <c r="AM88" i="2" l="1"/>
  <c r="BG88" i="2"/>
  <c r="AK88" i="2"/>
  <c r="AJ88" i="2"/>
  <c r="AI89" i="2"/>
  <c r="BE89" i="2"/>
  <c r="BF88" i="2"/>
  <c r="AL88" i="2"/>
  <c r="AM89" i="2" l="1"/>
  <c r="BG89" i="2"/>
  <c r="BF89" i="2"/>
  <c r="AI90" i="2"/>
  <c r="AL89" i="2"/>
  <c r="AK89" i="2"/>
  <c r="AJ89" i="2"/>
  <c r="BE90" i="2"/>
  <c r="AM90" i="2" l="1"/>
  <c r="BG90" i="2"/>
  <c r="AJ90" i="2"/>
  <c r="AL90" i="2"/>
  <c r="AI91" i="2"/>
  <c r="BF90" i="2"/>
  <c r="BE91" i="2"/>
  <c r="AK90" i="2"/>
  <c r="AM91" i="2" l="1"/>
  <c r="BG91" i="2"/>
  <c r="AJ91" i="2"/>
  <c r="AI92" i="2"/>
  <c r="BE92" i="2"/>
  <c r="AK91" i="2"/>
  <c r="AL91" i="2"/>
  <c r="BF91" i="2"/>
  <c r="AM92" i="2" l="1"/>
  <c r="BG92" i="2"/>
  <c r="AI93" i="2"/>
  <c r="BF92" i="2"/>
  <c r="BE93" i="2"/>
  <c r="AL92" i="2"/>
  <c r="AK92" i="2"/>
  <c r="AJ92" i="2"/>
  <c r="AM93" i="2" l="1"/>
  <c r="BG93" i="2"/>
  <c r="AL93" i="2"/>
  <c r="AK93" i="2"/>
  <c r="BE94" i="2"/>
  <c r="AJ93" i="2"/>
  <c r="BF93" i="2"/>
  <c r="AI94" i="2"/>
  <c r="AM94" i="2" l="1"/>
  <c r="BG94" i="2"/>
  <c r="BF94" i="2"/>
  <c r="AL94" i="2"/>
  <c r="AJ94" i="2"/>
  <c r="AI95" i="2"/>
  <c r="AK94" i="2"/>
  <c r="BE95" i="2"/>
  <c r="AM95" i="2" l="1"/>
  <c r="BG95" i="2"/>
  <c r="AJ95" i="2"/>
  <c r="BF95" i="2"/>
  <c r="AL95" i="2"/>
  <c r="AI96" i="2"/>
  <c r="AK95" i="2"/>
  <c r="BE96" i="2"/>
  <c r="AM96" i="2" l="1"/>
  <c r="BG96" i="2"/>
  <c r="BF96" i="2"/>
  <c r="BE97" i="2"/>
  <c r="AJ96" i="2"/>
  <c r="AL96" i="2"/>
  <c r="AK96" i="2"/>
  <c r="AI97" i="2"/>
  <c r="AM97" i="2" l="1"/>
  <c r="BG97" i="2"/>
  <c r="BF97" i="2"/>
  <c r="AJ97" i="2"/>
  <c r="AI98" i="2"/>
  <c r="AK97" i="2"/>
  <c r="AL97" i="2"/>
  <c r="BE98" i="2"/>
  <c r="AM98" i="2" l="1"/>
  <c r="BG98" i="2"/>
  <c r="AL98" i="2"/>
  <c r="AJ98" i="2"/>
  <c r="BF98" i="2"/>
  <c r="AK98" i="2"/>
  <c r="AI99" i="2"/>
  <c r="BE99" i="2"/>
  <c r="AM99" i="2" l="1"/>
  <c r="BG99" i="2"/>
  <c r="AL99" i="2"/>
  <c r="BF99" i="2"/>
  <c r="BE100" i="2"/>
  <c r="AJ99" i="2"/>
  <c r="AI100" i="2"/>
  <c r="AK99" i="2"/>
  <c r="AM100" i="2" l="1"/>
  <c r="BG100" i="2"/>
  <c r="AL100" i="2"/>
  <c r="AI101" i="2"/>
  <c r="BE101" i="2"/>
  <c r="BF100" i="2"/>
  <c r="AJ100" i="2"/>
  <c r="AK100" i="2"/>
  <c r="AM101" i="2" l="1"/>
  <c r="BG101" i="2"/>
  <c r="AK101" i="2"/>
  <c r="AI102" i="2"/>
  <c r="AL101" i="2"/>
  <c r="AJ101" i="2"/>
  <c r="BF101" i="2"/>
  <c r="BE102" i="2"/>
  <c r="AM102" i="2" l="1"/>
  <c r="BG102" i="2"/>
  <c r="AL102" i="2"/>
  <c r="BF102" i="2"/>
  <c r="BE103" i="2"/>
  <c r="AI103" i="2"/>
  <c r="AK102" i="2"/>
  <c r="AJ102" i="2"/>
  <c r="AM103" i="2" l="1"/>
  <c r="BG103" i="2"/>
  <c r="AK103" i="2"/>
  <c r="AL103" i="2"/>
  <c r="AJ103" i="2"/>
  <c r="BF103" i="2"/>
  <c r="AI104" i="2"/>
  <c r="BE104" i="2"/>
  <c r="AM104" i="2" l="1"/>
  <c r="BG104" i="2"/>
  <c r="BF104" i="2"/>
  <c r="AK104" i="2"/>
  <c r="AI105" i="2"/>
  <c r="AJ104" i="2"/>
  <c r="AL104" i="2"/>
  <c r="BE105" i="2"/>
  <c r="AM105" i="2" l="1"/>
  <c r="BG105" i="2"/>
  <c r="AK105" i="2"/>
  <c r="AI106" i="2"/>
  <c r="AL105" i="2"/>
  <c r="BF105" i="2"/>
  <c r="AJ105" i="2"/>
  <c r="BE106" i="2"/>
  <c r="AM106" i="2" l="1"/>
  <c r="BG106" i="2"/>
  <c r="AJ106" i="2"/>
  <c r="AK106" i="2"/>
  <c r="BE107" i="2"/>
  <c r="AI107" i="2"/>
  <c r="BF106" i="2"/>
  <c r="AL106" i="2"/>
  <c r="AM107" i="2" l="1"/>
  <c r="BG107" i="2"/>
  <c r="AI108" i="2"/>
  <c r="AJ107" i="2"/>
  <c r="BF107" i="2"/>
  <c r="AL107" i="2"/>
  <c r="BE108" i="2"/>
  <c r="AK107" i="2"/>
  <c r="AM108" i="2" l="1"/>
  <c r="BG108" i="2"/>
  <c r="AJ108" i="2"/>
  <c r="AI109" i="2"/>
  <c r="AK108" i="2"/>
  <c r="BF108" i="2"/>
  <c r="AL108" i="2"/>
  <c r="BE109" i="2"/>
  <c r="AM109" i="2" l="1"/>
  <c r="BG109" i="2"/>
  <c r="BF109" i="2"/>
  <c r="AK109" i="2"/>
  <c r="AL109" i="2"/>
  <c r="AJ109" i="2"/>
  <c r="AI110" i="2"/>
  <c r="BE110" i="2"/>
  <c r="AM110" i="2" l="1"/>
  <c r="BG110" i="2"/>
  <c r="AL110" i="2"/>
  <c r="AK110" i="2"/>
  <c r="BE111" i="2"/>
  <c r="AJ110" i="2"/>
  <c r="AI111" i="2"/>
  <c r="BF110" i="2"/>
  <c r="AM111" i="2" l="1"/>
  <c r="BG111" i="2"/>
  <c r="AJ111" i="2"/>
  <c r="BE112" i="2"/>
  <c r="AL111" i="2"/>
  <c r="AI112" i="2"/>
  <c r="BF111" i="2"/>
  <c r="AK111" i="2"/>
  <c r="AM112" i="2" l="1"/>
  <c r="BG112" i="2"/>
  <c r="AK112" i="2"/>
  <c r="BF112" i="2"/>
  <c r="AL112" i="2"/>
  <c r="AJ112" i="2"/>
  <c r="AI113" i="2"/>
  <c r="BE113" i="2"/>
  <c r="AM113" i="2" l="1"/>
  <c r="BG113" i="2"/>
  <c r="AJ113" i="2"/>
  <c r="AK113" i="2"/>
  <c r="AI114" i="2"/>
  <c r="BF113" i="2"/>
  <c r="AL113" i="2"/>
  <c r="BE114" i="2"/>
  <c r="AM114" i="2" l="1"/>
  <c r="BG114" i="2"/>
  <c r="AI115" i="2"/>
  <c r="AJ114" i="2"/>
  <c r="AK114" i="2"/>
  <c r="BF114" i="2"/>
  <c r="AL114" i="2"/>
  <c r="BE115" i="2"/>
  <c r="AM115" i="2" l="1"/>
  <c r="BG115" i="2"/>
  <c r="AK115" i="2"/>
  <c r="AJ115" i="2"/>
  <c r="BE116" i="2"/>
  <c r="AL115" i="2"/>
  <c r="BF115" i="2"/>
  <c r="AI116" i="2"/>
  <c r="AM116" i="2" l="1"/>
  <c r="BG116" i="2"/>
  <c r="AI117" i="2"/>
  <c r="BF116" i="2"/>
  <c r="AK116" i="2"/>
  <c r="AJ116" i="2"/>
  <c r="AL116" i="2"/>
  <c r="BE117" i="2"/>
  <c r="AM117" i="2" l="1"/>
  <c r="BG117" i="2"/>
  <c r="AK117" i="2"/>
  <c r="AL117" i="2"/>
  <c r="AJ117" i="2"/>
  <c r="BE118" i="2"/>
  <c r="BF117" i="2"/>
  <c r="AI118" i="2"/>
  <c r="AM118" i="2" l="1"/>
  <c r="BG118" i="2"/>
  <c r="AJ118" i="2"/>
  <c r="BF118" i="2"/>
  <c r="AL118" i="2"/>
  <c r="AK118" i="2"/>
  <c r="AI119" i="2"/>
  <c r="BE119" i="2"/>
  <c r="AM119" i="2" l="1"/>
  <c r="BG119" i="2"/>
  <c r="AI120" i="2"/>
  <c r="AK119" i="2"/>
  <c r="AL119" i="2"/>
  <c r="BF119" i="2"/>
  <c r="AJ119" i="2"/>
  <c r="BE120" i="2"/>
  <c r="AM120" i="2" l="1"/>
  <c r="BG120" i="2"/>
  <c r="AJ120" i="2"/>
  <c r="AK120" i="2"/>
  <c r="AL120" i="2"/>
  <c r="BF120" i="2"/>
  <c r="BE121" i="2"/>
  <c r="AI121" i="2"/>
  <c r="AM121" i="2" l="1"/>
  <c r="BG121" i="2"/>
  <c r="BF121" i="2"/>
  <c r="AL121" i="2"/>
  <c r="BE122" i="2"/>
  <c r="AI122" i="2"/>
  <c r="AJ121" i="2"/>
  <c r="AK121" i="2"/>
  <c r="AM122" i="2" l="1"/>
  <c r="BG122" i="2"/>
  <c r="AJ122" i="2"/>
  <c r="AL122" i="2"/>
  <c r="AK122" i="2"/>
  <c r="BF122" i="2"/>
  <c r="AI123" i="2"/>
  <c r="BE123" i="2"/>
  <c r="AM123" i="2" l="1"/>
  <c r="BG123" i="2"/>
  <c r="AI124" i="2"/>
  <c r="AJ123" i="2"/>
  <c r="AL123" i="2"/>
  <c r="BF123" i="2"/>
  <c r="AK123" i="2"/>
  <c r="BE124" i="2"/>
  <c r="AM124" i="2" l="1"/>
  <c r="BG124" i="2"/>
  <c r="BF124" i="2"/>
  <c r="AL124" i="2"/>
  <c r="AK124" i="2"/>
  <c r="AI125" i="2"/>
  <c r="AJ124" i="2"/>
  <c r="BE125" i="2"/>
  <c r="AM125" i="2" l="1"/>
  <c r="BG125" i="2"/>
  <c r="BF125" i="2"/>
  <c r="AJ125" i="2"/>
  <c r="BE126" i="2"/>
  <c r="AK125" i="2"/>
  <c r="AI126" i="2"/>
  <c r="AL125" i="2"/>
  <c r="AM126" i="2" l="1"/>
  <c r="BG126" i="2"/>
  <c r="BF126" i="2"/>
  <c r="AL126" i="2"/>
  <c r="BE127" i="2"/>
  <c r="AJ126" i="2"/>
  <c r="AI127" i="2"/>
  <c r="AK126" i="2"/>
  <c r="AM127" i="2" l="1"/>
  <c r="BG127" i="2"/>
  <c r="AJ127" i="2"/>
  <c r="AI128" i="2"/>
  <c r="BE128" i="2"/>
  <c r="AK127" i="2"/>
  <c r="AL127" i="2"/>
  <c r="BF127" i="2"/>
  <c r="AM128" i="2" l="1"/>
  <c r="BG128" i="2"/>
  <c r="AJ128" i="2"/>
  <c r="BF128" i="2"/>
  <c r="AI129" i="2"/>
  <c r="AK128" i="2"/>
  <c r="BE129" i="2"/>
  <c r="AL128" i="2"/>
  <c r="AM129" i="2" l="1"/>
  <c r="BG129" i="2"/>
  <c r="AJ129" i="2"/>
  <c r="BE130" i="2"/>
  <c r="BF129" i="2"/>
  <c r="AL129" i="2"/>
  <c r="AK129" i="2"/>
  <c r="AI130" i="2"/>
  <c r="AM130" i="2" l="1"/>
  <c r="BG130" i="2"/>
  <c r="AJ130" i="2"/>
  <c r="AK130" i="2"/>
  <c r="BF130" i="2"/>
  <c r="BE131" i="2"/>
  <c r="AI131" i="2"/>
  <c r="AL130" i="2"/>
  <c r="AM131" i="2" l="1"/>
  <c r="BG131" i="2"/>
  <c r="AK131" i="2"/>
  <c r="AL131" i="2"/>
  <c r="BF131" i="2"/>
  <c r="AJ131" i="2"/>
  <c r="BE132" i="2"/>
  <c r="AI132" i="2"/>
  <c r="AM132" i="2" l="1"/>
  <c r="BG132" i="2"/>
  <c r="BF132" i="2"/>
  <c r="AL132" i="2"/>
  <c r="AK132" i="2"/>
  <c r="AJ132" i="2"/>
  <c r="AI133" i="2"/>
  <c r="BE133" i="2"/>
  <c r="AM133" i="2" l="1"/>
  <c r="BG133" i="2"/>
  <c r="AK133" i="2"/>
  <c r="AI134" i="2"/>
  <c r="BE134" i="2"/>
  <c r="AL133" i="2"/>
  <c r="BF133" i="2"/>
  <c r="AJ133" i="2"/>
  <c r="AM134" i="2" l="1"/>
  <c r="BG134" i="2"/>
  <c r="AL134" i="2"/>
  <c r="BF134" i="2"/>
  <c r="AK134" i="2"/>
  <c r="AJ134" i="2"/>
  <c r="BE135" i="2"/>
  <c r="AI135" i="2"/>
  <c r="AM135" i="2" l="1"/>
  <c r="BG135" i="2"/>
  <c r="BF135" i="2"/>
  <c r="AK135" i="2"/>
  <c r="AJ135" i="2"/>
  <c r="AL135" i="2"/>
  <c r="AI136" i="2"/>
  <c r="BE136" i="2"/>
  <c r="AM136" i="2" l="1"/>
  <c r="BG136" i="2"/>
  <c r="AJ136" i="2"/>
  <c r="AL136" i="2"/>
  <c r="BF136" i="2"/>
  <c r="AK136" i="2"/>
  <c r="AI137" i="2"/>
  <c r="BE137" i="2"/>
  <c r="AM137" i="2" l="1"/>
  <c r="BG137" i="2"/>
  <c r="AJ137" i="2"/>
  <c r="AI138" i="2"/>
  <c r="AL137" i="2"/>
  <c r="AK137" i="2"/>
  <c r="BF137" i="2"/>
  <c r="BE138" i="2"/>
  <c r="AM138" i="2" l="1"/>
  <c r="BG138" i="2"/>
  <c r="AL138" i="2"/>
  <c r="BE139" i="2"/>
  <c r="AJ138" i="2"/>
  <c r="AK138" i="2"/>
  <c r="AI139" i="2"/>
  <c r="BF138" i="2"/>
  <c r="AM139" i="2" l="1"/>
  <c r="BG139" i="2"/>
  <c r="AJ139" i="2"/>
  <c r="AK139" i="2"/>
  <c r="BF139" i="2"/>
  <c r="AL139" i="2"/>
  <c r="AI140" i="2"/>
  <c r="BE140" i="2"/>
  <c r="AM140" i="2" l="1"/>
  <c r="BG140" i="2"/>
  <c r="AJ140" i="2"/>
  <c r="AI141" i="2"/>
  <c r="AK140" i="2"/>
  <c r="AL140" i="2"/>
  <c r="BF140" i="2"/>
  <c r="BE141" i="2"/>
  <c r="AM141" i="2" l="1"/>
  <c r="BG141" i="2"/>
  <c r="AL141" i="2"/>
  <c r="AJ141" i="2"/>
  <c r="BE142" i="2"/>
  <c r="BF141" i="2"/>
  <c r="AK141" i="2"/>
  <c r="AI142" i="2"/>
  <c r="AM142" i="2" l="1"/>
  <c r="BG142" i="2"/>
  <c r="AK142" i="2"/>
  <c r="AL142" i="2"/>
  <c r="BF142" i="2"/>
  <c r="AI143" i="2"/>
  <c r="AJ142" i="2"/>
  <c r="BE143" i="2"/>
  <c r="AM143" i="2" l="1"/>
  <c r="BG143" i="2"/>
  <c r="AJ143" i="2"/>
  <c r="AK143" i="2"/>
  <c r="BF143" i="2"/>
  <c r="AL143" i="2"/>
  <c r="AI144" i="2"/>
  <c r="BE144" i="2"/>
  <c r="AM144" i="2" l="1"/>
  <c r="BG144" i="2"/>
  <c r="AK144" i="2"/>
  <c r="BF144" i="2"/>
  <c r="AJ144" i="2"/>
  <c r="AI145" i="2"/>
  <c r="AL144" i="2"/>
  <c r="BE145" i="2"/>
  <c r="AM145" i="2" l="1"/>
  <c r="BG145" i="2"/>
  <c r="BF145" i="2"/>
  <c r="AL145" i="2"/>
  <c r="AI146" i="2"/>
  <c r="AJ145" i="2"/>
  <c r="BE146" i="2"/>
  <c r="AK145" i="2"/>
  <c r="AM146" i="2" l="1"/>
  <c r="BG146" i="2"/>
  <c r="AK146" i="2"/>
  <c r="AJ146" i="2"/>
  <c r="AL146" i="2"/>
  <c r="BF146" i="2"/>
  <c r="BE147" i="2"/>
  <c r="AI147" i="2"/>
  <c r="AM147" i="2" l="1"/>
  <c r="BG147" i="2"/>
  <c r="AK147" i="2"/>
  <c r="BF147" i="2"/>
  <c r="AJ147" i="2"/>
  <c r="AL147" i="2"/>
  <c r="BE148" i="2"/>
  <c r="AI148" i="2"/>
  <c r="AM148" i="2" l="1"/>
  <c r="BG148" i="2"/>
  <c r="AJ148" i="2"/>
  <c r="AL148" i="2"/>
  <c r="AK148" i="2"/>
  <c r="AI149" i="2"/>
  <c r="BF148" i="2"/>
  <c r="BE149" i="2"/>
  <c r="AM149" i="2" l="1"/>
  <c r="BG149" i="2"/>
  <c r="AJ149" i="2"/>
  <c r="BF149" i="2"/>
  <c r="AI150" i="2"/>
  <c r="AL149" i="2"/>
  <c r="AK149" i="2"/>
  <c r="BE150" i="2"/>
  <c r="AM150" i="2" l="1"/>
  <c r="BG150" i="2"/>
  <c r="AL150" i="2"/>
  <c r="AI151" i="2"/>
  <c r="BF150" i="2"/>
  <c r="AK150" i="2"/>
  <c r="AJ150" i="2"/>
  <c r="BE151" i="2"/>
  <c r="AM151" i="2" l="1"/>
  <c r="BG151" i="2"/>
  <c r="AJ151" i="2"/>
  <c r="BE152" i="2"/>
  <c r="AL151" i="2"/>
  <c r="AI152" i="2"/>
  <c r="BF151" i="2"/>
  <c r="AK151" i="2"/>
  <c r="AM152" i="2" l="1"/>
  <c r="BG152" i="2"/>
  <c r="AI153" i="2"/>
  <c r="BF152" i="2"/>
  <c r="AK152" i="2"/>
  <c r="AJ152" i="2"/>
  <c r="BE153" i="2"/>
  <c r="AL152" i="2"/>
  <c r="AM153" i="2" l="1"/>
  <c r="BG153" i="2"/>
  <c r="BF153" i="2"/>
  <c r="AL153" i="2"/>
  <c r="AI154" i="2"/>
  <c r="AK153" i="2"/>
  <c r="AJ153" i="2"/>
  <c r="BE154" i="2"/>
  <c r="AM154" i="2" l="1"/>
  <c r="BG154" i="2"/>
  <c r="AL154" i="2"/>
  <c r="BF154" i="2"/>
  <c r="AJ154" i="2"/>
  <c r="AK154" i="2"/>
  <c r="AI155" i="2"/>
  <c r="BE155" i="2"/>
  <c r="AM155" i="2" l="1"/>
  <c r="BG155" i="2"/>
  <c r="AJ155" i="2"/>
  <c r="BE156" i="2"/>
  <c r="AK155" i="2"/>
  <c r="BF155" i="2"/>
  <c r="AL155" i="2"/>
  <c r="AI156" i="2"/>
  <c r="AM156" i="2" l="1"/>
  <c r="BG156" i="2"/>
  <c r="AL156" i="2"/>
  <c r="BF156" i="2"/>
  <c r="AJ156" i="2"/>
  <c r="AK156" i="2"/>
  <c r="BE157" i="2"/>
  <c r="AI157" i="2"/>
  <c r="AM157" i="2" l="1"/>
  <c r="BG157" i="2"/>
  <c r="AK157" i="2"/>
  <c r="AI158" i="2"/>
  <c r="BE158" i="2"/>
  <c r="AJ157" i="2"/>
  <c r="AL157" i="2"/>
  <c r="BF157" i="2"/>
  <c r="AM158" i="2" l="1"/>
  <c r="BG158" i="2"/>
  <c r="AK158" i="2"/>
  <c r="BE159" i="2"/>
  <c r="BF158" i="2"/>
  <c r="AI159" i="2"/>
  <c r="AL158" i="2"/>
  <c r="AJ158" i="2"/>
  <c r="AM159" i="2" l="1"/>
  <c r="BG159" i="2"/>
  <c r="AJ159" i="2"/>
  <c r="AI160" i="2"/>
  <c r="BF159" i="2"/>
  <c r="AL159" i="2"/>
  <c r="BE160" i="2"/>
  <c r="AK159" i="2"/>
  <c r="AM160" i="2" l="1"/>
  <c r="BG160" i="2"/>
  <c r="AL160" i="2"/>
  <c r="BE161" i="2"/>
  <c r="AJ160" i="2"/>
  <c r="BF160" i="2"/>
  <c r="AI161" i="2"/>
  <c r="AK160" i="2"/>
  <c r="AM161" i="2" l="1"/>
  <c r="BG161" i="2"/>
  <c r="AK161" i="2"/>
  <c r="BF161" i="2"/>
  <c r="AI162" i="2"/>
  <c r="AL161" i="2"/>
  <c r="BE162" i="2"/>
  <c r="AJ161" i="2"/>
  <c r="AM162" i="2" l="1"/>
  <c r="BG162" i="2"/>
  <c r="AK162" i="2"/>
  <c r="AJ162" i="2"/>
  <c r="AI163" i="2"/>
  <c r="AL162" i="2"/>
  <c r="BE163" i="2"/>
  <c r="BF162" i="2"/>
  <c r="AM163" i="2" l="1"/>
  <c r="BG163" i="2"/>
  <c r="AK163" i="2"/>
  <c r="BF163" i="2"/>
  <c r="AI164" i="2"/>
  <c r="AJ163" i="2"/>
  <c r="AL163" i="2"/>
  <c r="BE164" i="2"/>
  <c r="AM164" i="2" l="1"/>
  <c r="BG164" i="2"/>
  <c r="AJ164" i="2"/>
  <c r="AK164" i="2"/>
  <c r="BE165" i="2"/>
  <c r="AL164" i="2"/>
  <c r="BF164" i="2"/>
  <c r="AI165" i="2"/>
  <c r="AM165" i="2" l="1"/>
  <c r="BG165" i="2"/>
  <c r="AL165" i="2"/>
  <c r="AJ165" i="2"/>
  <c r="BF165" i="2"/>
  <c r="AK165" i="2"/>
  <c r="BE166" i="2"/>
  <c r="AI166" i="2"/>
  <c r="AM166" i="2" l="1"/>
  <c r="BG166" i="2"/>
  <c r="BE167" i="2"/>
  <c r="AL166" i="2"/>
  <c r="AJ166" i="2"/>
  <c r="AI167" i="2"/>
  <c r="AK166" i="2"/>
  <c r="BF166" i="2"/>
  <c r="AM167" i="2" l="1"/>
  <c r="BG167" i="2"/>
  <c r="BE168" i="2"/>
  <c r="AJ167" i="2"/>
  <c r="AL167" i="2"/>
  <c r="AK167" i="2"/>
  <c r="BF167" i="2"/>
  <c r="AI168" i="2"/>
  <c r="AM168" i="2" l="1"/>
  <c r="BG168" i="2"/>
  <c r="AI169" i="2"/>
  <c r="AK168" i="2"/>
  <c r="BF168" i="2"/>
  <c r="BE169" i="2"/>
  <c r="AJ168" i="2"/>
  <c r="AL168" i="2"/>
  <c r="AM169" i="2" l="1"/>
  <c r="BG169" i="2"/>
  <c r="AI170" i="2"/>
  <c r="AL169" i="2"/>
  <c r="AK169" i="2"/>
  <c r="AJ169" i="2"/>
  <c r="BF169" i="2"/>
  <c r="BE170" i="2"/>
  <c r="AM170" i="2" l="1"/>
  <c r="BG170" i="2"/>
  <c r="AJ170" i="2"/>
  <c r="AL170" i="2"/>
  <c r="BF170" i="2"/>
  <c r="AK170" i="2"/>
  <c r="BE171" i="2"/>
  <c r="AI171" i="2"/>
  <c r="AM171" i="2" l="1"/>
  <c r="BG171" i="2"/>
  <c r="BF171" i="2"/>
  <c r="AK171" i="2"/>
  <c r="AJ171" i="2"/>
  <c r="BE172" i="2"/>
  <c r="AL171" i="2"/>
  <c r="AI172" i="2"/>
  <c r="AM172" i="2" l="1"/>
  <c r="BG172" i="2"/>
  <c r="AL172" i="2"/>
  <c r="AJ172" i="2"/>
  <c r="AI173" i="2"/>
  <c r="AK172" i="2"/>
  <c r="BF172" i="2"/>
  <c r="BE173" i="2"/>
  <c r="AM173" i="2" l="1"/>
  <c r="BG173" i="2"/>
  <c r="AL173" i="2"/>
  <c r="BF173" i="2"/>
  <c r="BE174" i="2"/>
  <c r="AK173" i="2"/>
  <c r="AI174" i="2"/>
  <c r="AJ173" i="2"/>
  <c r="AM174" i="2" l="1"/>
  <c r="BG174" i="2"/>
  <c r="AJ174" i="2"/>
  <c r="AI175" i="2"/>
  <c r="AL174" i="2"/>
  <c r="BE175" i="2"/>
  <c r="BF174" i="2"/>
  <c r="AK174" i="2"/>
  <c r="AM175" i="2" l="1"/>
  <c r="BG175" i="2"/>
  <c r="AK175" i="2"/>
  <c r="AI176" i="2"/>
  <c r="BF175" i="2"/>
  <c r="BE176" i="2"/>
  <c r="AJ175" i="2"/>
  <c r="AL175" i="2"/>
  <c r="AM176" i="2" l="1"/>
  <c r="BG176" i="2"/>
  <c r="AK176" i="2"/>
  <c r="BE177" i="2"/>
  <c r="AL176" i="2"/>
  <c r="AJ176" i="2"/>
  <c r="AI177" i="2"/>
  <c r="BF176" i="2"/>
  <c r="AM177" i="2" l="1"/>
  <c r="BG177" i="2"/>
  <c r="AJ177" i="2"/>
  <c r="AK177" i="2"/>
  <c r="AL177" i="2"/>
  <c r="BF177" i="2"/>
  <c r="AI178" i="2"/>
  <c r="BE178" i="2"/>
  <c r="AM178" i="2" l="1"/>
  <c r="BG178" i="2"/>
  <c r="AI179" i="2"/>
  <c r="BF178" i="2"/>
  <c r="AL178" i="2"/>
  <c r="AK178" i="2"/>
  <c r="BE179" i="2"/>
  <c r="AJ178" i="2"/>
  <c r="AM179" i="2" l="1"/>
  <c r="BG179" i="2"/>
  <c r="AJ179" i="2"/>
  <c r="AK179" i="2"/>
  <c r="AL179" i="2"/>
  <c r="AI180" i="2"/>
  <c r="BF179" i="2"/>
  <c r="BE180" i="2"/>
  <c r="AM180" i="2" l="1"/>
  <c r="BG180" i="2"/>
  <c r="BF180" i="2"/>
  <c r="AI181" i="2"/>
  <c r="AK180" i="2"/>
  <c r="AJ180" i="2"/>
  <c r="BE181" i="2"/>
  <c r="AL180" i="2"/>
  <c r="AM181" i="2" l="1"/>
  <c r="BG181" i="2"/>
  <c r="AJ181" i="2"/>
  <c r="BF181" i="2"/>
  <c r="AK181" i="2"/>
  <c r="BE182" i="2"/>
  <c r="AI182" i="2"/>
  <c r="AL181" i="2"/>
  <c r="AM182" i="2" l="1"/>
  <c r="BG182" i="2"/>
  <c r="BF182" i="2"/>
  <c r="AK182" i="2"/>
  <c r="AJ182" i="2"/>
  <c r="AI183" i="2"/>
  <c r="AL182" i="2"/>
  <c r="BE183" i="2"/>
  <c r="AM183" i="2" l="1"/>
  <c r="BG183" i="2"/>
  <c r="AJ183" i="2"/>
  <c r="BF183" i="2"/>
  <c r="AL183" i="2"/>
  <c r="AK183" i="2"/>
  <c r="AI184" i="2"/>
  <c r="BE184" i="2"/>
  <c r="AM184" i="2" l="1"/>
  <c r="BG184" i="2"/>
  <c r="BF184" i="2"/>
  <c r="BE185" i="2"/>
  <c r="AJ184" i="2"/>
  <c r="AI185" i="2"/>
  <c r="AL184" i="2"/>
  <c r="AK184" i="2"/>
  <c r="AM185" i="2" l="1"/>
  <c r="BG185" i="2"/>
  <c r="AL185" i="2"/>
  <c r="AI186" i="2"/>
  <c r="AK185" i="2"/>
  <c r="AJ185" i="2"/>
  <c r="BF185" i="2"/>
  <c r="BE186" i="2"/>
  <c r="AM186" i="2" l="1"/>
  <c r="BG186" i="2"/>
  <c r="AL186" i="2"/>
  <c r="AJ186" i="2"/>
  <c r="AK186" i="2"/>
  <c r="BF186" i="2"/>
  <c r="BE187" i="2"/>
  <c r="AI187" i="2"/>
  <c r="AM187" i="2" l="1"/>
  <c r="BG187" i="2"/>
  <c r="AK187" i="2"/>
  <c r="AI188" i="2"/>
  <c r="AL187" i="2"/>
  <c r="AJ187" i="2"/>
  <c r="BF187" i="2"/>
  <c r="BE188" i="2"/>
  <c r="AM188" i="2" l="1"/>
  <c r="BG188" i="2"/>
  <c r="BF188" i="2"/>
  <c r="BE189" i="2"/>
  <c r="AK188" i="2"/>
  <c r="AJ188" i="2"/>
  <c r="AL188" i="2"/>
  <c r="AI189" i="2"/>
  <c r="AM189" i="2" l="1"/>
  <c r="BG189" i="2"/>
  <c r="AK189" i="2"/>
  <c r="AL189" i="2"/>
  <c r="BF189" i="2"/>
  <c r="AJ189" i="2"/>
  <c r="AI190" i="2"/>
  <c r="BE190" i="2"/>
  <c r="AM190" i="2" l="1"/>
  <c r="BG190" i="2"/>
  <c r="BF190" i="2"/>
  <c r="AJ190" i="2"/>
  <c r="AK190" i="2"/>
  <c r="AL190" i="2"/>
  <c r="BE191" i="2"/>
  <c r="AI191" i="2"/>
  <c r="AM191" i="2" l="1"/>
  <c r="BG191" i="2"/>
  <c r="AL191" i="2"/>
  <c r="AI192" i="2"/>
  <c r="AK191" i="2"/>
  <c r="BF191" i="2"/>
  <c r="AJ191" i="2"/>
  <c r="BE192" i="2"/>
  <c r="AM192" i="2" l="1"/>
  <c r="BG192" i="2"/>
  <c r="BE193" i="2"/>
  <c r="AL192" i="2"/>
  <c r="AK192" i="2"/>
  <c r="AI193" i="2"/>
  <c r="AJ192" i="2"/>
  <c r="BF192" i="2"/>
  <c r="AM193" i="2" l="1"/>
  <c r="BG193" i="2"/>
  <c r="AL193" i="2"/>
  <c r="BF193" i="2"/>
  <c r="AI194" i="2"/>
  <c r="AJ193" i="2"/>
  <c r="AK193" i="2"/>
  <c r="BE194" i="2"/>
  <c r="AM194" i="2" l="1"/>
  <c r="BG194" i="2"/>
  <c r="AL194" i="2"/>
  <c r="AK194" i="2"/>
  <c r="BE195" i="2"/>
  <c r="BF194" i="2"/>
  <c r="AJ194" i="2"/>
  <c r="AI195" i="2"/>
  <c r="AM195" i="2" l="1"/>
  <c r="BG195" i="2"/>
  <c r="AK195" i="2"/>
  <c r="AI196" i="2"/>
  <c r="AL195" i="2"/>
  <c r="BF195" i="2"/>
  <c r="AJ195" i="2"/>
  <c r="BE196" i="2"/>
  <c r="AM196" i="2" l="1"/>
  <c r="BG196" i="2"/>
  <c r="AI197" i="2"/>
  <c r="AK196" i="2"/>
  <c r="AL196" i="2"/>
  <c r="AJ196" i="2"/>
  <c r="BF196" i="2"/>
  <c r="BE197" i="2"/>
  <c r="AM197" i="2" l="1"/>
  <c r="BG197" i="2"/>
  <c r="AL197" i="2"/>
  <c r="BE198" i="2"/>
  <c r="AJ197" i="2"/>
  <c r="AI198" i="2"/>
  <c r="BF197" i="2"/>
  <c r="AK197" i="2"/>
  <c r="AM198" i="2" l="1"/>
  <c r="BG198" i="2"/>
  <c r="AL198" i="2"/>
  <c r="AJ198" i="2"/>
  <c r="BF198" i="2"/>
  <c r="AK198" i="2"/>
  <c r="AI199" i="2"/>
  <c r="BE199" i="2"/>
  <c r="AM199" i="2" l="1"/>
  <c r="BG199" i="2"/>
  <c r="AL199" i="2"/>
  <c r="AI200" i="2"/>
  <c r="AK199" i="2"/>
  <c r="BF199" i="2"/>
  <c r="BE200" i="2"/>
  <c r="AJ199" i="2"/>
  <c r="AM200" i="2" l="1"/>
  <c r="AI1" i="2"/>
  <c r="AM1" i="2" s="1"/>
  <c r="BG200" i="2"/>
  <c r="AI201" i="2"/>
  <c r="AK200" i="2"/>
  <c r="AJ200" i="2"/>
  <c r="AL200" i="2"/>
  <c r="BF200" i="2"/>
  <c r="BE201" i="2"/>
  <c r="AM201" i="2" l="1"/>
  <c r="BG201" i="2"/>
  <c r="AI202" i="2"/>
  <c r="BE202" i="2"/>
  <c r="AK201" i="2"/>
  <c r="BF201" i="2"/>
  <c r="AL201" i="2"/>
  <c r="AJ201" i="2"/>
  <c r="AM202" i="2" l="1"/>
  <c r="BG202" i="2"/>
  <c r="AL202" i="2"/>
  <c r="AI203" i="2"/>
  <c r="AK202" i="2"/>
  <c r="AJ202" i="2"/>
  <c r="BF202" i="2"/>
  <c r="BE203" i="2"/>
  <c r="AM203" i="2" l="1"/>
  <c r="BG203" i="2"/>
  <c r="AJ203" i="2"/>
  <c r="AK203" i="2"/>
  <c r="AL203" i="2"/>
  <c r="BF203" i="2"/>
  <c r="AI204" i="2"/>
  <c r="BE204" i="2"/>
  <c r="AM204" i="2" l="1"/>
  <c r="BG204" i="2"/>
  <c r="AK204" i="2"/>
  <c r="BF204" i="2"/>
  <c r="AL204" i="2"/>
  <c r="AJ204" i="2"/>
  <c r="BE205" i="2"/>
  <c r="AI205" i="2"/>
  <c r="AM205" i="2" l="1"/>
  <c r="BG205" i="2"/>
  <c r="AI206" i="2"/>
  <c r="AJ205" i="2"/>
  <c r="BF205" i="2"/>
  <c r="BE206" i="2"/>
  <c r="AK205" i="2"/>
  <c r="AL205" i="2"/>
  <c r="AM206" i="2" l="1"/>
  <c r="BE1" i="2"/>
  <c r="BG1" i="2" s="1"/>
  <c r="BG206" i="2"/>
  <c r="AL206" i="2"/>
  <c r="AJ206" i="2"/>
  <c r="AK206" i="2"/>
  <c r="BF206" i="2"/>
  <c r="AI207" i="2"/>
  <c r="AM207" i="2" l="1"/>
  <c r="AK207" i="2"/>
  <c r="AL207" i="2"/>
  <c r="AJ207" i="2"/>
  <c r="AI208" i="2"/>
  <c r="AM208" i="2" l="1"/>
  <c r="AK208" i="2"/>
  <c r="AL208" i="2"/>
  <c r="AJ208" i="2"/>
  <c r="AI209" i="2"/>
  <c r="AM209" i="2" l="1"/>
  <c r="AJ209" i="2"/>
  <c r="AK209" i="2"/>
  <c r="AL209" i="2"/>
  <c r="AI210" i="2"/>
  <c r="AM210" i="2" l="1"/>
  <c r="AL210" i="2"/>
  <c r="AJ210" i="2"/>
  <c r="AI211" i="2"/>
  <c r="AK210" i="2"/>
  <c r="AM211" i="2" l="1"/>
  <c r="AJ211" i="2"/>
  <c r="AL211" i="2"/>
  <c r="AK211" i="2"/>
  <c r="AI212" i="2"/>
  <c r="AM212" i="2" l="1"/>
  <c r="AL212" i="2"/>
  <c r="AJ212" i="2"/>
  <c r="AK212" i="2"/>
  <c r="AI213" i="2"/>
  <c r="AM213" i="2" l="1"/>
  <c r="AJ213" i="2"/>
  <c r="AK213" i="2"/>
  <c r="AL213" i="2"/>
  <c r="AI214" i="2"/>
  <c r="AM214" i="2" l="1"/>
  <c r="AK214" i="2"/>
  <c r="AJ214" i="2"/>
  <c r="AI215" i="2"/>
  <c r="AL214" i="2"/>
  <c r="AM215" i="2" l="1"/>
  <c r="AL215" i="2"/>
  <c r="AJ215" i="2"/>
  <c r="AK215" i="2"/>
  <c r="AI216" i="2"/>
  <c r="AM216" i="2" l="1"/>
  <c r="AL216" i="2"/>
  <c r="AJ216" i="2"/>
  <c r="AK216" i="2"/>
  <c r="AI217" i="2"/>
  <c r="AM217" i="2" l="1"/>
  <c r="AI218" i="2"/>
  <c r="AJ217" i="2"/>
  <c r="AK217" i="2"/>
  <c r="AL217" i="2"/>
  <c r="AM218" i="2" l="1"/>
  <c r="AK218" i="2"/>
  <c r="AL218" i="2"/>
  <c r="AJ218" i="2"/>
  <c r="AI219" i="2"/>
  <c r="AM219" i="2" l="1"/>
  <c r="AL219" i="2"/>
  <c r="AK219" i="2"/>
  <c r="AJ219" i="2"/>
  <c r="AI220" i="2"/>
  <c r="AM220" i="2" l="1"/>
  <c r="AJ220" i="2"/>
  <c r="AL220" i="2"/>
  <c r="AK220" i="2"/>
  <c r="AI221" i="2"/>
  <c r="AM221" i="2" l="1"/>
  <c r="AL221" i="2"/>
  <c r="AK221" i="2"/>
  <c r="AJ221" i="2"/>
  <c r="AI222" i="2"/>
  <c r="AM222" i="2" l="1"/>
  <c r="AI223" i="2"/>
  <c r="AL222" i="2"/>
  <c r="AJ222" i="2"/>
  <c r="AK222" i="2"/>
  <c r="AM223" i="2" l="1"/>
  <c r="AL223" i="2"/>
  <c r="AJ223" i="2"/>
  <c r="AK223" i="2"/>
  <c r="AI224" i="2"/>
  <c r="AM224" i="2" l="1"/>
  <c r="AL224" i="2"/>
  <c r="AK224" i="2"/>
  <c r="AI225" i="2"/>
  <c r="AJ224" i="2"/>
  <c r="AM225" i="2" l="1"/>
  <c r="AL225" i="2"/>
  <c r="AK225" i="2"/>
  <c r="AJ225" i="2"/>
  <c r="AI226" i="2"/>
  <c r="AM226" i="2" l="1"/>
  <c r="AL226" i="2"/>
  <c r="AK226" i="2"/>
  <c r="AJ226" i="2"/>
  <c r="AI227" i="2"/>
  <c r="AM227" i="2" l="1"/>
  <c r="AK227" i="2"/>
  <c r="AJ227" i="2"/>
  <c r="AI228" i="2"/>
  <c r="AL227" i="2"/>
  <c r="AM228" i="2" l="1"/>
  <c r="AJ228" i="2"/>
  <c r="AL228" i="2"/>
  <c r="AK228" i="2"/>
  <c r="AI229" i="2"/>
  <c r="AM229" i="2" l="1"/>
  <c r="AJ229" i="2"/>
  <c r="AK229" i="2"/>
  <c r="AL229" i="2"/>
  <c r="AI230" i="2"/>
  <c r="AM230" i="2" l="1"/>
  <c r="AJ230" i="2"/>
  <c r="AK230" i="2"/>
  <c r="AI231" i="2"/>
  <c r="AL230" i="2"/>
  <c r="AM231" i="2" l="1"/>
  <c r="AK231" i="2"/>
  <c r="AJ231" i="2"/>
  <c r="AL231" i="2"/>
  <c r="AI232" i="2"/>
  <c r="AM232" i="2" l="1"/>
  <c r="AK232" i="2"/>
  <c r="AI233" i="2"/>
  <c r="AL232" i="2"/>
  <c r="AJ232" i="2"/>
  <c r="AM233" i="2" l="1"/>
  <c r="AK233" i="2"/>
  <c r="AJ233" i="2"/>
  <c r="AL233" i="2"/>
  <c r="AI234" i="2"/>
  <c r="AM234" i="2" l="1"/>
  <c r="AK234" i="2"/>
  <c r="AJ234" i="2"/>
  <c r="AL234" i="2"/>
  <c r="AI235" i="2"/>
  <c r="AM235" i="2" l="1"/>
  <c r="AL235" i="2"/>
  <c r="AJ235" i="2"/>
  <c r="AK235" i="2"/>
  <c r="AI236" i="2"/>
  <c r="AM236" i="2" l="1"/>
  <c r="AJ236" i="2"/>
  <c r="AK236" i="2"/>
  <c r="AI237" i="2"/>
  <c r="AL236" i="2"/>
  <c r="AM237" i="2" l="1"/>
  <c r="AL237" i="2"/>
  <c r="AJ237" i="2"/>
  <c r="AK237" i="2"/>
  <c r="AI238" i="2"/>
  <c r="AM238" i="2" l="1"/>
  <c r="AL238" i="2"/>
  <c r="AK238" i="2"/>
  <c r="AI239" i="2"/>
  <c r="AJ238" i="2"/>
  <c r="AM239" i="2" l="1"/>
  <c r="AL239" i="2"/>
  <c r="AJ239" i="2"/>
  <c r="AK239" i="2"/>
  <c r="AI240" i="2"/>
  <c r="AM240" i="2" l="1"/>
  <c r="AK240" i="2"/>
  <c r="AL240" i="2"/>
  <c r="AJ240" i="2"/>
  <c r="AI241" i="2"/>
  <c r="AM241" i="2" l="1"/>
  <c r="AK241" i="2"/>
  <c r="AJ241" i="2"/>
  <c r="AL241" i="2"/>
  <c r="AI242" i="2"/>
  <c r="AM242" i="2" l="1"/>
  <c r="AJ242" i="2"/>
  <c r="AI243" i="2"/>
  <c r="AK242" i="2"/>
  <c r="AL242" i="2"/>
  <c r="AM243" i="2" l="1"/>
  <c r="AL243" i="2"/>
  <c r="AK243" i="2"/>
  <c r="AI244" i="2"/>
  <c r="AJ243" i="2"/>
  <c r="AM244" i="2" l="1"/>
  <c r="AJ244" i="2"/>
  <c r="AK244" i="2"/>
  <c r="AL244" i="2"/>
  <c r="AI245" i="2"/>
  <c r="AM245" i="2" l="1"/>
  <c r="AK245" i="2"/>
  <c r="AJ245" i="2"/>
  <c r="AI246" i="2"/>
  <c r="AL245" i="2"/>
  <c r="AM246" i="2" l="1"/>
  <c r="AI247" i="2"/>
  <c r="AL246" i="2"/>
  <c r="AJ246" i="2"/>
  <c r="AK246" i="2"/>
  <c r="AM247" i="2" l="1"/>
  <c r="AL247" i="2"/>
  <c r="AK247" i="2"/>
  <c r="AI248" i="2"/>
  <c r="AJ247" i="2"/>
  <c r="AM248" i="2" l="1"/>
  <c r="AK248" i="2"/>
  <c r="AL248" i="2"/>
  <c r="AI249" i="2"/>
  <c r="AJ248" i="2"/>
  <c r="AM249" i="2" l="1"/>
  <c r="AK249" i="2"/>
  <c r="AL249" i="2"/>
  <c r="AJ249" i="2"/>
  <c r="AI250" i="2"/>
  <c r="AM250" i="2" l="1"/>
  <c r="AJ250" i="2"/>
  <c r="AL250" i="2"/>
  <c r="AK250" i="2"/>
  <c r="AI251" i="2"/>
  <c r="AM251" i="2" l="1"/>
  <c r="AL251" i="2"/>
  <c r="AJ251" i="2"/>
  <c r="AK251" i="2"/>
  <c r="AI252" i="2"/>
  <c r="AM252" i="2" l="1"/>
  <c r="AL252" i="2"/>
  <c r="AJ252" i="2"/>
  <c r="AK252" i="2"/>
  <c r="AI253" i="2"/>
  <c r="AM253" i="2" l="1"/>
  <c r="AI254" i="2"/>
  <c r="AK253" i="2"/>
  <c r="AL253" i="2"/>
  <c r="AJ253" i="2"/>
  <c r="AM254" i="2" l="1"/>
  <c r="AK254" i="2"/>
  <c r="AJ254" i="2"/>
  <c r="AL254" i="2"/>
  <c r="AI255" i="2"/>
  <c r="AM255" i="2" l="1"/>
  <c r="AJ255" i="2"/>
  <c r="AL255" i="2"/>
  <c r="AK255" i="2"/>
  <c r="AI256" i="2"/>
  <c r="AM256" i="2" l="1"/>
  <c r="AL256" i="2"/>
  <c r="AK256" i="2"/>
  <c r="AJ256" i="2"/>
  <c r="AI257" i="2"/>
  <c r="AM257" i="2" l="1"/>
  <c r="AJ257" i="2"/>
  <c r="AK257" i="2"/>
  <c r="AL257" i="2"/>
  <c r="AI258" i="2"/>
  <c r="AM258" i="2" l="1"/>
  <c r="AJ258" i="2"/>
  <c r="AL258" i="2"/>
  <c r="AI259" i="2"/>
  <c r="AK258" i="2"/>
  <c r="AM259" i="2" l="1"/>
  <c r="AI260" i="2"/>
  <c r="AK259" i="2"/>
  <c r="AL259" i="2"/>
  <c r="AJ259" i="2"/>
  <c r="AM260" i="2" l="1"/>
  <c r="AJ260" i="2"/>
  <c r="AL260" i="2"/>
  <c r="AI261" i="2"/>
  <c r="AK260" i="2"/>
  <c r="AM261" i="2" l="1"/>
  <c r="AL261" i="2"/>
  <c r="AK261" i="2"/>
  <c r="AJ261" i="2"/>
  <c r="AI262" i="2"/>
  <c r="AM262" i="2" l="1"/>
  <c r="AK262" i="2"/>
  <c r="AL262" i="2"/>
  <c r="AI263" i="2"/>
  <c r="AJ262" i="2"/>
  <c r="AM263" i="2" l="1"/>
  <c r="AI264" i="2"/>
  <c r="AK263" i="2"/>
  <c r="AL263" i="2"/>
  <c r="AJ263" i="2"/>
  <c r="AM264" i="2" l="1"/>
  <c r="AK264" i="2"/>
  <c r="AJ264" i="2"/>
  <c r="AL264" i="2"/>
  <c r="AI265" i="2"/>
  <c r="AM265" i="2" l="1"/>
  <c r="AL265" i="2"/>
  <c r="AJ265" i="2"/>
  <c r="AI266" i="2"/>
  <c r="AK265" i="2"/>
  <c r="AM266" i="2" l="1"/>
  <c r="AK266" i="2"/>
  <c r="AJ266" i="2"/>
  <c r="AL266" i="2"/>
  <c r="AI267" i="2"/>
  <c r="AM267" i="2" l="1"/>
  <c r="AL267" i="2"/>
  <c r="AJ267" i="2"/>
  <c r="AI268" i="2"/>
  <c r="AK267" i="2"/>
  <c r="AM268" i="2" l="1"/>
  <c r="AI269" i="2"/>
  <c r="AL268" i="2"/>
  <c r="AK268" i="2"/>
  <c r="AJ268" i="2"/>
  <c r="AM269" i="2" l="1"/>
  <c r="AL269" i="2"/>
  <c r="AJ269" i="2"/>
  <c r="AI270" i="2"/>
  <c r="AK269" i="2"/>
  <c r="AM270" i="2" l="1"/>
  <c r="AK270" i="2"/>
  <c r="AJ270" i="2"/>
  <c r="AI271" i="2"/>
  <c r="AL270" i="2"/>
  <c r="AM271" i="2" l="1"/>
  <c r="AJ271" i="2"/>
  <c r="AK271" i="2"/>
  <c r="AL271" i="2"/>
  <c r="AI272" i="2"/>
  <c r="AM272" i="2" l="1"/>
  <c r="AL272" i="2"/>
  <c r="AK272" i="2"/>
  <c r="AI273" i="2"/>
  <c r="AJ272" i="2"/>
  <c r="AM273" i="2" l="1"/>
  <c r="AJ273" i="2"/>
  <c r="AK273" i="2"/>
  <c r="AL273" i="2"/>
  <c r="AI274" i="2"/>
  <c r="AM274" i="2" l="1"/>
  <c r="AK274" i="2"/>
  <c r="AL274" i="2"/>
  <c r="AI275" i="2"/>
  <c r="AJ274" i="2"/>
  <c r="AM275" i="2" l="1"/>
  <c r="AJ275" i="2"/>
  <c r="AK275" i="2"/>
  <c r="AL275" i="2"/>
  <c r="AI276" i="2"/>
  <c r="AM276" i="2" l="1"/>
  <c r="AL276" i="2"/>
  <c r="AJ276" i="2"/>
  <c r="AI277" i="2"/>
  <c r="AK276" i="2"/>
  <c r="AM277" i="2" l="1"/>
  <c r="AL277" i="2"/>
  <c r="AJ277" i="2"/>
  <c r="AK277" i="2"/>
  <c r="AI278" i="2"/>
  <c r="AM278" i="2" l="1"/>
  <c r="AK278" i="2"/>
  <c r="AJ278" i="2"/>
  <c r="AI279" i="2"/>
  <c r="AL278" i="2"/>
  <c r="AM279" i="2" l="1"/>
  <c r="AK279" i="2"/>
  <c r="AJ279" i="2"/>
  <c r="AL279" i="2"/>
  <c r="AI280" i="2"/>
  <c r="AM280" i="2" l="1"/>
  <c r="AJ280" i="2"/>
  <c r="AK280" i="2"/>
  <c r="AI281" i="2"/>
  <c r="AL280" i="2"/>
  <c r="AM281" i="2" l="1"/>
  <c r="AI282" i="2"/>
  <c r="AK281" i="2"/>
  <c r="AL281" i="2"/>
  <c r="AJ281" i="2"/>
  <c r="AM282" i="2" l="1"/>
  <c r="AL282" i="2"/>
  <c r="AJ282" i="2"/>
  <c r="AK282" i="2"/>
  <c r="AI283" i="2"/>
  <c r="AM283" i="2" l="1"/>
  <c r="AL283" i="2"/>
  <c r="AK283" i="2"/>
  <c r="AI284" i="2"/>
  <c r="AJ283" i="2"/>
  <c r="AM284" i="2" l="1"/>
  <c r="AJ284" i="2"/>
  <c r="AI285" i="2"/>
  <c r="AL284" i="2"/>
  <c r="AK284" i="2"/>
  <c r="AM285" i="2" l="1"/>
  <c r="AK285" i="2"/>
  <c r="AI286" i="2"/>
  <c r="AL285" i="2"/>
  <c r="AJ285" i="2"/>
  <c r="AM286" i="2" l="1"/>
  <c r="AL286" i="2"/>
  <c r="AI287" i="2"/>
  <c r="AJ286" i="2"/>
  <c r="AK286" i="2"/>
  <c r="AM287" i="2" l="1"/>
  <c r="AI288" i="2"/>
  <c r="AJ287" i="2"/>
  <c r="AL287" i="2"/>
  <c r="AK287" i="2"/>
  <c r="AM288" i="2" l="1"/>
  <c r="AL288" i="2"/>
  <c r="AI289" i="2"/>
  <c r="AK288" i="2"/>
  <c r="AJ288" i="2"/>
  <c r="AM289" i="2" l="1"/>
  <c r="AK289" i="2"/>
  <c r="AJ289" i="2"/>
  <c r="AL289" i="2"/>
  <c r="AI290" i="2"/>
  <c r="AM290" i="2" l="1"/>
  <c r="AK290" i="2"/>
  <c r="AL290" i="2"/>
  <c r="AI291" i="2"/>
  <c r="AJ290" i="2"/>
  <c r="AM291" i="2" l="1"/>
  <c r="AJ291" i="2"/>
  <c r="AK291" i="2"/>
  <c r="AL291" i="2"/>
  <c r="AI292" i="2"/>
  <c r="AM292" i="2" l="1"/>
  <c r="AJ292" i="2"/>
  <c r="AL292" i="2"/>
  <c r="AK292" i="2"/>
  <c r="AI293" i="2"/>
  <c r="AM293" i="2" l="1"/>
  <c r="AK293" i="2"/>
  <c r="AJ293" i="2"/>
  <c r="AL293" i="2"/>
  <c r="AI294" i="2"/>
  <c r="AM294" i="2" l="1"/>
  <c r="AL294" i="2"/>
  <c r="AJ294" i="2"/>
  <c r="AI295" i="2"/>
  <c r="AK294" i="2"/>
  <c r="AM295" i="2" l="1"/>
  <c r="AL295" i="2"/>
  <c r="AK295" i="2"/>
  <c r="AJ295" i="2"/>
  <c r="AI296" i="2"/>
  <c r="AM296" i="2" l="1"/>
  <c r="AK296" i="2"/>
  <c r="AJ296" i="2"/>
  <c r="AL296" i="2"/>
  <c r="AI297" i="2"/>
  <c r="AM297" i="2" l="1"/>
  <c r="AJ297" i="2"/>
  <c r="AK297" i="2"/>
  <c r="AI298" i="2"/>
  <c r="AL297" i="2"/>
  <c r="AM298" i="2" l="1"/>
  <c r="AJ298" i="2"/>
  <c r="AK298" i="2"/>
  <c r="AI299" i="2"/>
  <c r="AL298" i="2"/>
  <c r="AM299" i="2" l="1"/>
  <c r="AL299" i="2"/>
  <c r="AJ299" i="2"/>
  <c r="AK299" i="2"/>
  <c r="AI300" i="2"/>
  <c r="AM300" i="2" l="1"/>
  <c r="AL300" i="2"/>
  <c r="AJ300" i="2"/>
  <c r="AK300" i="2"/>
  <c r="AI301" i="2"/>
  <c r="AM301" i="2" l="1"/>
  <c r="AL301" i="2"/>
  <c r="AJ301" i="2"/>
  <c r="AK301" i="2"/>
  <c r="AI302" i="2"/>
  <c r="AM302" i="2" l="1"/>
  <c r="AL302" i="2"/>
  <c r="AJ302" i="2"/>
  <c r="AI303" i="2"/>
  <c r="AK302" i="2"/>
  <c r="AM303" i="2" l="1"/>
  <c r="AK303" i="2"/>
  <c r="AJ303" i="2"/>
  <c r="AL303" i="2"/>
  <c r="AI304" i="2"/>
  <c r="AM304" i="2" l="1"/>
  <c r="AI305" i="2"/>
  <c r="AK304" i="2"/>
  <c r="AJ304" i="2"/>
  <c r="AL304" i="2"/>
  <c r="AM305" i="2" l="1"/>
  <c r="AJ305" i="2"/>
  <c r="AK305" i="2"/>
  <c r="AL305" i="2"/>
  <c r="AI306" i="2"/>
  <c r="AM306" i="2" l="1"/>
  <c r="AJ306" i="2"/>
  <c r="AK306" i="2"/>
  <c r="AI307" i="2"/>
  <c r="AL306" i="2"/>
  <c r="AM307" i="2" l="1"/>
  <c r="AI308" i="2"/>
  <c r="AJ307" i="2"/>
  <c r="AL307" i="2"/>
  <c r="AK307" i="2"/>
  <c r="AM308" i="2" l="1"/>
  <c r="AJ308" i="2"/>
  <c r="AL308" i="2"/>
  <c r="AK308" i="2"/>
  <c r="AI309" i="2"/>
  <c r="AM309" i="2" l="1"/>
  <c r="AJ309" i="2"/>
  <c r="AK309" i="2"/>
  <c r="AL309" i="2"/>
  <c r="AI310" i="2"/>
  <c r="AM310" i="2" l="1"/>
  <c r="AI311" i="2"/>
  <c r="AK310" i="2"/>
  <c r="AJ310" i="2"/>
  <c r="AL310" i="2"/>
  <c r="AM311" i="2" l="1"/>
  <c r="AI312" i="2"/>
  <c r="AJ311" i="2"/>
  <c r="AK311" i="2"/>
  <c r="AL311" i="2"/>
  <c r="AM312" i="2" l="1"/>
  <c r="AI313" i="2"/>
  <c r="AK312" i="2"/>
  <c r="AJ312" i="2"/>
  <c r="AL312" i="2"/>
  <c r="AM313" i="2" l="1"/>
  <c r="AL313" i="2"/>
  <c r="AK313" i="2"/>
  <c r="AI314" i="2"/>
  <c r="AJ313" i="2"/>
  <c r="AM314" i="2" l="1"/>
  <c r="AK314" i="2"/>
  <c r="AJ314" i="2"/>
  <c r="AI315" i="2"/>
  <c r="AL314" i="2"/>
  <c r="AM315" i="2" l="1"/>
  <c r="AL315" i="2"/>
  <c r="AK315" i="2"/>
  <c r="AJ315" i="2"/>
  <c r="AI316" i="2"/>
  <c r="AM316" i="2" l="1"/>
  <c r="AJ316" i="2"/>
  <c r="AL316" i="2"/>
  <c r="AI317" i="2"/>
  <c r="AK316" i="2"/>
  <c r="AM317" i="2" l="1"/>
  <c r="AJ317" i="2"/>
  <c r="AL317" i="2"/>
  <c r="AK317" i="2"/>
  <c r="AI318" i="2"/>
  <c r="AM318" i="2" l="1"/>
  <c r="AK318" i="2"/>
  <c r="AL318" i="2"/>
  <c r="AI319" i="2"/>
  <c r="AJ318" i="2"/>
  <c r="AM319" i="2" l="1"/>
  <c r="AI320" i="2"/>
  <c r="AJ319" i="2"/>
  <c r="AK319" i="2"/>
  <c r="AL319" i="2"/>
  <c r="AM320" i="2" l="1"/>
  <c r="AK320" i="2"/>
  <c r="AJ320" i="2"/>
  <c r="AL320" i="2"/>
  <c r="AI321" i="2"/>
  <c r="AM321" i="2" l="1"/>
  <c r="AL321" i="2"/>
  <c r="AJ321" i="2"/>
  <c r="AI322" i="2"/>
  <c r="AK321" i="2"/>
  <c r="AM322" i="2" l="1"/>
  <c r="AL322" i="2"/>
  <c r="AJ322" i="2"/>
  <c r="AK322" i="2"/>
  <c r="AI323" i="2"/>
  <c r="AM323" i="2" l="1"/>
  <c r="AI324" i="2"/>
  <c r="AJ323" i="2"/>
  <c r="AK323" i="2"/>
  <c r="AL323" i="2"/>
  <c r="AM324" i="2" l="1"/>
  <c r="AJ324" i="2"/>
  <c r="AI325" i="2"/>
  <c r="AK324" i="2"/>
  <c r="AL324" i="2"/>
  <c r="AM325" i="2" l="1"/>
  <c r="AI326" i="2"/>
  <c r="AL325" i="2"/>
  <c r="AJ325" i="2"/>
  <c r="AK325" i="2"/>
  <c r="AM326" i="2" l="1"/>
  <c r="AJ326" i="2"/>
  <c r="AK326" i="2"/>
  <c r="AI327" i="2"/>
  <c r="AL326" i="2"/>
  <c r="AM327" i="2" l="1"/>
  <c r="AK327" i="2"/>
  <c r="AJ327" i="2"/>
  <c r="AL327" i="2"/>
  <c r="AI328" i="2"/>
  <c r="AM328" i="2" l="1"/>
  <c r="AJ328" i="2"/>
  <c r="AL328" i="2"/>
  <c r="AK328" i="2"/>
  <c r="AI329" i="2"/>
  <c r="AM329" i="2" l="1"/>
  <c r="AK329" i="2"/>
  <c r="AL329" i="2"/>
  <c r="AI330" i="2"/>
  <c r="AJ329" i="2"/>
  <c r="AM330" i="2" l="1"/>
  <c r="AL330" i="2"/>
  <c r="AJ330" i="2"/>
  <c r="AI331" i="2"/>
  <c r="AK330" i="2"/>
  <c r="AM331" i="2" l="1"/>
  <c r="AL331" i="2"/>
  <c r="AK331" i="2"/>
  <c r="AJ331" i="2"/>
  <c r="AI332" i="2"/>
  <c r="AM332" i="2" l="1"/>
  <c r="AK332" i="2"/>
  <c r="AL332" i="2"/>
  <c r="AI333" i="2"/>
  <c r="AJ332" i="2"/>
  <c r="AM333" i="2" l="1"/>
  <c r="AI334" i="2"/>
  <c r="AJ333" i="2"/>
  <c r="AL333" i="2"/>
  <c r="AK333" i="2"/>
  <c r="AM334" i="2" l="1"/>
  <c r="AL334" i="2"/>
  <c r="AJ334" i="2"/>
  <c r="AK334" i="2"/>
  <c r="AI335" i="2"/>
  <c r="AM335" i="2" l="1"/>
  <c r="AK335" i="2"/>
  <c r="AL335" i="2"/>
  <c r="AI336" i="2"/>
  <c r="AJ335" i="2"/>
  <c r="AM336" i="2" l="1"/>
  <c r="AI337" i="2"/>
  <c r="AJ336" i="2"/>
  <c r="AL336" i="2"/>
  <c r="AK336" i="2"/>
  <c r="AM337" i="2" l="1"/>
  <c r="AJ337" i="2"/>
  <c r="AL337" i="2"/>
  <c r="AK337" i="2"/>
  <c r="AI338" i="2"/>
  <c r="AM338" i="2" l="1"/>
  <c r="AL338" i="2"/>
  <c r="AJ338" i="2"/>
  <c r="AK338" i="2"/>
  <c r="AI339" i="2"/>
  <c r="AM339" i="2" l="1"/>
  <c r="AL339" i="2"/>
  <c r="AK339" i="2"/>
  <c r="AI340" i="2"/>
  <c r="AJ339" i="2"/>
  <c r="AM340" i="2" l="1"/>
  <c r="AK340" i="2"/>
  <c r="AL340" i="2"/>
  <c r="AJ340" i="2"/>
  <c r="AI341" i="2"/>
  <c r="AM341" i="2" l="1"/>
  <c r="AK341" i="2"/>
  <c r="AL341" i="2"/>
  <c r="AI342" i="2"/>
  <c r="AJ341" i="2"/>
  <c r="AM342" i="2" l="1"/>
  <c r="AL342" i="2"/>
  <c r="AI343" i="2"/>
  <c r="AK342" i="2"/>
  <c r="AJ342" i="2"/>
  <c r="AM343" i="2" l="1"/>
  <c r="AK343" i="2"/>
  <c r="AL343" i="2"/>
  <c r="AJ343" i="2"/>
  <c r="AI344" i="2"/>
  <c r="AM344" i="2" l="1"/>
  <c r="AK344" i="2"/>
  <c r="AL344" i="2"/>
  <c r="AJ344" i="2"/>
  <c r="AI345" i="2"/>
  <c r="AM345" i="2" l="1"/>
  <c r="AJ345" i="2"/>
  <c r="AL345" i="2"/>
  <c r="AI346" i="2"/>
  <c r="AK345" i="2"/>
  <c r="AM346" i="2" l="1"/>
  <c r="AI347" i="2"/>
  <c r="AL346" i="2"/>
  <c r="AK346" i="2"/>
  <c r="AJ346" i="2"/>
  <c r="AM347" i="2" l="1"/>
  <c r="AK347" i="2"/>
  <c r="AL347" i="2"/>
  <c r="AJ347" i="2"/>
  <c r="AI348" i="2"/>
  <c r="AM348" i="2" l="1"/>
  <c r="AJ348" i="2"/>
  <c r="AL348" i="2"/>
  <c r="AI349" i="2"/>
  <c r="AK348" i="2"/>
  <c r="AM349" i="2" l="1"/>
  <c r="AL349" i="2"/>
  <c r="AK349" i="2"/>
  <c r="AJ349" i="2"/>
  <c r="AI350" i="2"/>
  <c r="AM350" i="2" l="1"/>
  <c r="AI351" i="2"/>
  <c r="AJ350" i="2"/>
  <c r="AK350" i="2"/>
  <c r="AL350" i="2"/>
  <c r="AM351" i="2" l="1"/>
  <c r="AI352" i="2"/>
  <c r="AJ351" i="2"/>
  <c r="AL351" i="2"/>
  <c r="AK351" i="2"/>
  <c r="AM352" i="2" l="1"/>
  <c r="AJ352" i="2"/>
  <c r="AK352" i="2"/>
  <c r="AI353" i="2"/>
  <c r="AL352" i="2"/>
  <c r="AM353" i="2" l="1"/>
  <c r="AK353" i="2"/>
  <c r="AL353" i="2"/>
  <c r="AJ353" i="2"/>
  <c r="AI354" i="2"/>
  <c r="AM354" i="2" l="1"/>
  <c r="AK354" i="2"/>
  <c r="AJ354" i="2"/>
  <c r="AL354" i="2"/>
  <c r="AI355" i="2"/>
  <c r="AM355" i="2" l="1"/>
  <c r="AK355" i="2"/>
  <c r="AJ355" i="2"/>
  <c r="AI356" i="2"/>
  <c r="AL355" i="2"/>
  <c r="AM356" i="2" l="1"/>
  <c r="AK356" i="2"/>
  <c r="AJ356" i="2"/>
  <c r="AI357" i="2"/>
  <c r="AL356" i="2"/>
  <c r="AM357" i="2" l="1"/>
  <c r="AL357" i="2"/>
  <c r="AK357" i="2"/>
  <c r="AJ357" i="2"/>
  <c r="AI358" i="2"/>
  <c r="AM358" i="2" l="1"/>
  <c r="AK358" i="2"/>
  <c r="AL358" i="2"/>
  <c r="AI359" i="2"/>
  <c r="AJ358" i="2"/>
  <c r="AM359" i="2" l="1"/>
  <c r="AK359" i="2"/>
  <c r="AJ359" i="2"/>
  <c r="AL359" i="2"/>
  <c r="AI360" i="2"/>
  <c r="AM360" i="2" l="1"/>
  <c r="AJ360" i="2"/>
  <c r="AL360" i="2"/>
  <c r="AI361" i="2"/>
  <c r="AK360" i="2"/>
  <c r="AM361" i="2" l="1"/>
  <c r="AL361" i="2"/>
  <c r="AJ361" i="2"/>
  <c r="AI362" i="2"/>
  <c r="AK361" i="2"/>
  <c r="AM362" i="2" l="1"/>
  <c r="AL362" i="2"/>
  <c r="AK362" i="2"/>
  <c r="AI363" i="2"/>
  <c r="AJ362" i="2"/>
  <c r="AM363" i="2" l="1"/>
  <c r="AK363" i="2"/>
  <c r="AJ363" i="2"/>
  <c r="AI364" i="2"/>
  <c r="AL363" i="2"/>
  <c r="AM364" i="2" l="1"/>
  <c r="AJ364" i="2"/>
  <c r="AL364" i="2"/>
  <c r="AK364" i="2"/>
  <c r="AI365" i="2"/>
  <c r="AM365" i="2" l="1"/>
  <c r="AK365" i="2"/>
  <c r="AL365" i="2"/>
  <c r="AI366" i="2"/>
  <c r="AJ365" i="2"/>
  <c r="AM366" i="2" l="1"/>
  <c r="AJ366" i="2"/>
  <c r="AL366" i="2"/>
  <c r="AI367" i="2"/>
  <c r="AK366" i="2"/>
  <c r="AM367" i="2" l="1"/>
  <c r="AJ367" i="2"/>
  <c r="AK367" i="2"/>
  <c r="AL367" i="2"/>
  <c r="AI368" i="2"/>
  <c r="AM368" i="2" l="1"/>
  <c r="AL368" i="2"/>
  <c r="AK368" i="2"/>
  <c r="AI369" i="2"/>
  <c r="AJ368" i="2"/>
  <c r="AM369" i="2" l="1"/>
  <c r="AK369" i="2"/>
  <c r="AI370" i="2"/>
  <c r="AL369" i="2"/>
  <c r="AJ369" i="2"/>
  <c r="AM370" i="2" l="1"/>
  <c r="AL370" i="2"/>
  <c r="AJ370" i="2"/>
  <c r="AI371" i="2"/>
  <c r="AK370" i="2"/>
  <c r="AM371" i="2" l="1"/>
  <c r="AJ371" i="2"/>
  <c r="AL371" i="2"/>
  <c r="AI372" i="2"/>
  <c r="AK371" i="2"/>
  <c r="AM372" i="2" l="1"/>
  <c r="AK372" i="2"/>
  <c r="AJ372" i="2"/>
  <c r="AI373" i="2"/>
  <c r="AL372" i="2"/>
  <c r="AM373" i="2" l="1"/>
  <c r="AL373" i="2"/>
  <c r="AI374" i="2"/>
  <c r="AK373" i="2"/>
  <c r="AJ373" i="2"/>
  <c r="AM374" i="2" l="1"/>
  <c r="AJ374" i="2"/>
  <c r="AL374" i="2"/>
  <c r="AK374" i="2"/>
  <c r="AI375" i="2"/>
  <c r="AM375" i="2" l="1"/>
  <c r="AK375" i="2"/>
  <c r="AL375" i="2"/>
  <c r="AI376" i="2"/>
  <c r="AJ375" i="2"/>
  <c r="AM376" i="2" l="1"/>
  <c r="AL376" i="2"/>
  <c r="AJ376" i="2"/>
  <c r="AI377" i="2"/>
  <c r="AK376" i="2"/>
  <c r="AM377" i="2" l="1"/>
  <c r="AJ377" i="2"/>
  <c r="AL377" i="2"/>
  <c r="AI378" i="2"/>
  <c r="AK377" i="2"/>
  <c r="AM378" i="2" l="1"/>
  <c r="AJ378" i="2"/>
  <c r="AL378" i="2"/>
  <c r="AI379" i="2"/>
  <c r="AK378" i="2"/>
  <c r="AM379" i="2" l="1"/>
  <c r="AK379" i="2"/>
  <c r="AJ379" i="2"/>
  <c r="AI380" i="2"/>
  <c r="AL379" i="2"/>
  <c r="AM380" i="2" l="1"/>
  <c r="AI381" i="2"/>
  <c r="AL380" i="2"/>
  <c r="AJ380" i="2"/>
  <c r="AK380" i="2"/>
  <c r="AM381" i="2" l="1"/>
  <c r="AK381" i="2"/>
  <c r="AJ381" i="2"/>
  <c r="AI382" i="2"/>
  <c r="AL381" i="2"/>
  <c r="AM382" i="2" l="1"/>
  <c r="AK382" i="2"/>
  <c r="AL382" i="2"/>
  <c r="AJ382" i="2"/>
  <c r="AI383" i="2"/>
  <c r="AM383" i="2" l="1"/>
  <c r="AL383" i="2"/>
  <c r="AJ383" i="2"/>
  <c r="AI384" i="2"/>
  <c r="AK383" i="2"/>
  <c r="AM384" i="2" l="1"/>
  <c r="AI385" i="2"/>
  <c r="AJ384" i="2"/>
  <c r="AK384" i="2"/>
  <c r="AL384" i="2"/>
  <c r="AM385" i="2" l="1"/>
  <c r="AJ385" i="2"/>
  <c r="AK385" i="2"/>
  <c r="AL385" i="2"/>
  <c r="AI386" i="2"/>
  <c r="AM386" i="2" l="1"/>
  <c r="AL386" i="2"/>
  <c r="AK386" i="2"/>
  <c r="AJ386" i="2"/>
  <c r="AO2" i="2" l="1"/>
  <c r="AR2" i="2" s="1"/>
  <c r="AM3" i="1"/>
  <c r="AL3" i="1"/>
  <c r="AK3" i="1" s="1"/>
  <c r="AO3" i="2"/>
  <c r="AM4" i="1" l="1"/>
  <c r="AL4" i="1"/>
  <c r="AK4" i="1" s="1"/>
  <c r="AR3" i="2"/>
  <c r="AQ3" i="2"/>
  <c r="AQ2" i="2"/>
  <c r="AP3" i="2"/>
  <c r="AP2" i="2"/>
  <c r="AO4" i="2"/>
  <c r="AM5" i="1" l="1"/>
  <c r="AL5" i="1"/>
  <c r="AK5" i="1" s="1"/>
  <c r="AR4" i="2"/>
  <c r="AO5" i="2"/>
  <c r="AQ4" i="2"/>
  <c r="AP4" i="2"/>
  <c r="AM6" i="1" l="1"/>
  <c r="AL6" i="1"/>
  <c r="AK6" i="1" s="1"/>
  <c r="AR5" i="2"/>
  <c r="AP5" i="2"/>
  <c r="AQ5" i="2"/>
  <c r="AO6" i="2"/>
  <c r="AM7" i="1" l="1"/>
  <c r="AL7" i="1"/>
  <c r="AK7" i="1" s="1"/>
  <c r="AR6" i="2"/>
  <c r="AO7" i="2"/>
  <c r="AP6" i="2"/>
  <c r="AQ6" i="2"/>
  <c r="AM8" i="1" l="1"/>
  <c r="AL8" i="1"/>
  <c r="AK8" i="1" s="1"/>
  <c r="AR7" i="2"/>
  <c r="AP7" i="2"/>
  <c r="AQ7" i="2"/>
  <c r="AO8" i="2"/>
  <c r="AL9" i="1" l="1"/>
  <c r="AK9" i="1" s="1"/>
  <c r="AM9" i="1"/>
  <c r="AR8" i="2"/>
  <c r="AQ8" i="2"/>
  <c r="AP8" i="2"/>
  <c r="AO9" i="2"/>
  <c r="AM10" i="1" l="1"/>
  <c r="AL10" i="1"/>
  <c r="AK10" i="1" s="1"/>
  <c r="AR9" i="2"/>
  <c r="AO10" i="2"/>
  <c r="AP9" i="2"/>
  <c r="AQ9" i="2"/>
  <c r="AM11" i="1" l="1"/>
  <c r="AL11" i="1"/>
  <c r="AK11" i="1" s="1"/>
  <c r="AR10" i="2"/>
  <c r="AP10" i="2"/>
  <c r="AQ10" i="2"/>
  <c r="AO11" i="2"/>
  <c r="AM12" i="1" l="1"/>
  <c r="AL12" i="1"/>
  <c r="AK12" i="1" s="1"/>
  <c r="AR11" i="2"/>
  <c r="AP11" i="2"/>
  <c r="AQ11" i="2"/>
  <c r="AO12" i="2"/>
  <c r="AM13" i="1" l="1"/>
  <c r="AL13" i="1"/>
  <c r="AK13" i="1" s="1"/>
  <c r="AR12" i="2"/>
  <c r="AQ12" i="2"/>
  <c r="AP12" i="2"/>
  <c r="AO13" i="2"/>
  <c r="AL14" i="1" l="1"/>
  <c r="AK14" i="1" s="1"/>
  <c r="AM14" i="1"/>
  <c r="AR13" i="2"/>
  <c r="AQ13" i="2"/>
  <c r="AP13" i="2"/>
  <c r="AO14" i="2"/>
  <c r="AM15" i="1" l="1"/>
  <c r="AL15" i="1"/>
  <c r="AK15" i="1" s="1"/>
  <c r="AR14" i="2"/>
  <c r="AQ14" i="2"/>
  <c r="AP14" i="2"/>
  <c r="AO15" i="2"/>
  <c r="AM16" i="1" l="1"/>
  <c r="AL16" i="1"/>
  <c r="AK16" i="1" s="1"/>
  <c r="AR15" i="2"/>
  <c r="AQ15" i="2"/>
  <c r="AP15" i="2"/>
  <c r="AO16" i="2"/>
  <c r="AL17" i="1" l="1"/>
  <c r="AK17" i="1" s="1"/>
  <c r="AM17" i="1"/>
  <c r="AR16" i="2"/>
  <c r="AP16" i="2"/>
  <c r="AQ16" i="2"/>
  <c r="AO17" i="2"/>
  <c r="AM18" i="1" l="1"/>
  <c r="AL18" i="1"/>
  <c r="AK18" i="1" s="1"/>
  <c r="AR17" i="2"/>
  <c r="AP17" i="2"/>
  <c r="AO18" i="2"/>
  <c r="AQ17" i="2"/>
  <c r="AM19" i="1" l="1"/>
  <c r="AL19" i="1"/>
  <c r="AK19" i="1" s="1"/>
  <c r="AR18" i="2"/>
  <c r="AO19" i="2"/>
  <c r="AP18" i="2"/>
  <c r="AQ18" i="2"/>
  <c r="AL20" i="1" l="1"/>
  <c r="AK20" i="1" s="1"/>
  <c r="AM20" i="1"/>
  <c r="AR19" i="2"/>
  <c r="AQ19" i="2"/>
  <c r="AP19" i="2"/>
  <c r="AO20" i="2"/>
  <c r="AL21" i="1" l="1"/>
  <c r="AK21" i="1" s="1"/>
  <c r="AM21" i="1"/>
  <c r="AR20" i="2"/>
  <c r="AQ20" i="2"/>
  <c r="AP20" i="2"/>
  <c r="AO21" i="2"/>
  <c r="AM22" i="1" l="1"/>
  <c r="AL22" i="1"/>
  <c r="AK22" i="1" s="1"/>
  <c r="AR21" i="2"/>
  <c r="AP21" i="2"/>
  <c r="AO22" i="2"/>
  <c r="AQ21" i="2"/>
  <c r="AM23" i="1" l="1"/>
  <c r="AL23" i="1"/>
  <c r="AK23" i="1" s="1"/>
  <c r="AR22" i="2"/>
  <c r="AO23" i="2"/>
  <c r="AP22" i="2"/>
  <c r="AQ22" i="2"/>
  <c r="AL24" i="1" l="1"/>
  <c r="AK24" i="1" s="1"/>
  <c r="AM24" i="1"/>
  <c r="AR23" i="2"/>
  <c r="AP23" i="2"/>
  <c r="AQ23" i="2"/>
  <c r="AO24" i="2"/>
  <c r="AL25" i="1" l="1"/>
  <c r="AK25" i="1" s="1"/>
  <c r="AM25" i="1"/>
  <c r="AR24" i="2"/>
  <c r="AQ24" i="2"/>
  <c r="AP24" i="2"/>
  <c r="AO25" i="2"/>
  <c r="AM26" i="1" l="1"/>
  <c r="AL26" i="1"/>
  <c r="AK26" i="1" s="1"/>
  <c r="AR25" i="2"/>
  <c r="AQ25" i="2"/>
  <c r="AP25" i="2"/>
  <c r="AO26" i="2"/>
  <c r="AM27" i="1" l="1"/>
  <c r="AL27" i="1"/>
  <c r="AK27" i="1" s="1"/>
  <c r="AR26" i="2"/>
  <c r="AP26" i="2"/>
  <c r="AQ26" i="2"/>
  <c r="AO27" i="2"/>
  <c r="AM28" i="1" l="1"/>
  <c r="AL28" i="1"/>
  <c r="AK28" i="1" s="1"/>
  <c r="AR27" i="2"/>
  <c r="AP27" i="2"/>
  <c r="AO28" i="2"/>
  <c r="AQ27" i="2"/>
  <c r="AL29" i="1" l="1"/>
  <c r="AK29" i="1" s="1"/>
  <c r="AM29" i="1"/>
  <c r="AR28" i="2"/>
  <c r="AQ28" i="2"/>
  <c r="AP28" i="2"/>
  <c r="AO29" i="2"/>
  <c r="AM30" i="1" l="1"/>
  <c r="AL30" i="1"/>
  <c r="AK30" i="1" s="1"/>
  <c r="AR29" i="2"/>
  <c r="AP29" i="2"/>
  <c r="AQ29" i="2"/>
  <c r="AO30" i="2"/>
  <c r="AM31" i="1" l="1"/>
  <c r="AL31" i="1"/>
  <c r="AK31" i="1" s="1"/>
  <c r="AR30" i="2"/>
  <c r="AQ30" i="2"/>
  <c r="AP30" i="2"/>
  <c r="AO31" i="2"/>
  <c r="AM32" i="1" l="1"/>
  <c r="AL32" i="1"/>
  <c r="AK32" i="1" s="1"/>
  <c r="AR31" i="2"/>
  <c r="AQ31" i="2"/>
  <c r="AP31" i="2"/>
  <c r="AO32" i="2"/>
  <c r="AL33" i="1" l="1"/>
  <c r="AK33" i="1" s="1"/>
  <c r="AM33" i="1"/>
  <c r="AR32" i="2"/>
  <c r="AQ32" i="2"/>
  <c r="AP32" i="2"/>
  <c r="AO33" i="2"/>
  <c r="AL34" i="1" l="1"/>
  <c r="AK34" i="1" s="1"/>
  <c r="AM34" i="1"/>
  <c r="AR33" i="2"/>
  <c r="AP33" i="2"/>
  <c r="AQ33" i="2"/>
  <c r="AO34" i="2"/>
  <c r="AL35" i="1" l="1"/>
  <c r="AK35" i="1" s="1"/>
  <c r="AM35" i="1"/>
  <c r="AR34" i="2"/>
  <c r="AP34" i="2"/>
  <c r="AO35" i="2"/>
  <c r="AQ34" i="2"/>
  <c r="AM36" i="1" l="1"/>
  <c r="AL36" i="1"/>
  <c r="AK36" i="1" s="1"/>
  <c r="AR35" i="2"/>
  <c r="AQ35" i="2"/>
  <c r="AO36" i="2"/>
  <c r="AP35" i="2"/>
  <c r="AL37" i="1" l="1"/>
  <c r="AK37" i="1" s="1"/>
  <c r="AM37" i="1"/>
  <c r="AR36" i="2"/>
  <c r="AP36" i="2"/>
  <c r="AQ36" i="2"/>
  <c r="AO37" i="2"/>
  <c r="AL38" i="1" l="1"/>
  <c r="AK38" i="1" s="1"/>
  <c r="AM38" i="1"/>
  <c r="AR37" i="2"/>
  <c r="AQ37" i="2"/>
  <c r="AP37" i="2"/>
  <c r="AO38" i="2"/>
  <c r="AM39" i="1" l="1"/>
  <c r="AL39" i="1"/>
  <c r="AK39" i="1" s="1"/>
  <c r="AR38" i="2"/>
  <c r="AQ38" i="2"/>
  <c r="AO39" i="2"/>
  <c r="AP38" i="2"/>
  <c r="AM40" i="1" l="1"/>
  <c r="AL40" i="1"/>
  <c r="AK40" i="1" s="1"/>
  <c r="AR39" i="2"/>
  <c r="AO40" i="2"/>
  <c r="AQ39" i="2"/>
  <c r="AP39" i="2"/>
  <c r="AL41" i="1" l="1"/>
  <c r="AK41" i="1" s="1"/>
  <c r="AM41" i="1"/>
  <c r="AR40" i="2"/>
  <c r="AP40" i="2"/>
  <c r="AQ40" i="2"/>
  <c r="AO41" i="2"/>
  <c r="AL42" i="1" l="1"/>
  <c r="AK42" i="1" s="1"/>
  <c r="AM42" i="1"/>
  <c r="AR41" i="2"/>
  <c r="AP41" i="2"/>
  <c r="AQ41" i="2"/>
  <c r="AO42" i="2"/>
  <c r="AL43" i="1" l="1"/>
  <c r="AK43" i="1" s="1"/>
  <c r="AM43" i="1"/>
  <c r="AR42" i="2"/>
  <c r="AP42" i="2"/>
  <c r="AQ42" i="2"/>
  <c r="AO43" i="2"/>
  <c r="AM44" i="1" l="1"/>
  <c r="AL44" i="1"/>
  <c r="AK44" i="1" s="1"/>
  <c r="AR43" i="2"/>
  <c r="AP43" i="2"/>
  <c r="AQ43" i="2"/>
  <c r="AO44" i="2"/>
  <c r="AM45" i="1" l="1"/>
  <c r="AL45" i="1"/>
  <c r="AK45" i="1" s="1"/>
  <c r="AR44" i="2"/>
  <c r="AQ44" i="2"/>
  <c r="AP44" i="2"/>
  <c r="AO45" i="2"/>
  <c r="AL46" i="1" l="1"/>
  <c r="AK46" i="1" s="1"/>
  <c r="AM46" i="1"/>
  <c r="AR45" i="2"/>
  <c r="AQ45" i="2"/>
  <c r="AP45" i="2"/>
  <c r="AO46" i="2"/>
  <c r="AM47" i="1" l="1"/>
  <c r="AL47" i="1"/>
  <c r="AK47" i="1" s="1"/>
  <c r="AR46" i="2"/>
  <c r="AP46" i="2"/>
  <c r="AO47" i="2"/>
  <c r="AQ46" i="2"/>
  <c r="AL48" i="1" l="1"/>
  <c r="AK48" i="1" s="1"/>
  <c r="AM48" i="1"/>
  <c r="AR47" i="2"/>
  <c r="AQ47" i="2"/>
  <c r="AP47" i="2"/>
  <c r="AO48" i="2"/>
  <c r="AL49" i="1" l="1"/>
  <c r="AK49" i="1" s="1"/>
  <c r="AM49" i="1"/>
  <c r="AR48" i="2"/>
  <c r="AP48" i="2"/>
  <c r="AQ48" i="2"/>
  <c r="AO49" i="2"/>
  <c r="AL50" i="1" l="1"/>
  <c r="AK50" i="1" s="1"/>
  <c r="AM50" i="1"/>
  <c r="AR49" i="2"/>
  <c r="AQ49" i="2"/>
  <c r="AO50" i="2"/>
  <c r="AP49" i="2"/>
  <c r="AM51" i="1" l="1"/>
  <c r="AL51" i="1"/>
  <c r="AK51" i="1" s="1"/>
  <c r="AR50" i="2"/>
  <c r="AP50" i="2"/>
  <c r="AO51" i="2"/>
  <c r="AQ50" i="2"/>
  <c r="AL52" i="1" l="1"/>
  <c r="AK52" i="1" s="1"/>
  <c r="AM52" i="1"/>
  <c r="AR51" i="2"/>
  <c r="AQ51" i="2"/>
  <c r="AP51" i="2"/>
  <c r="AO52" i="2"/>
  <c r="AL53" i="1" l="1"/>
  <c r="AK53" i="1" s="1"/>
  <c r="AM53" i="1"/>
  <c r="AR52" i="2"/>
  <c r="AQ52" i="2"/>
  <c r="AP52" i="2"/>
  <c r="AO53" i="2"/>
  <c r="AM54" i="1" l="1"/>
  <c r="AL54" i="1"/>
  <c r="AK54" i="1" s="1"/>
  <c r="AR53" i="2"/>
  <c r="AP53" i="2"/>
  <c r="AO54" i="2"/>
  <c r="AQ53" i="2"/>
  <c r="AL55" i="1" l="1"/>
  <c r="AK55" i="1" s="1"/>
  <c r="AM55" i="1"/>
  <c r="AR54" i="2"/>
  <c r="AP54" i="2"/>
  <c r="AQ54" i="2"/>
  <c r="AO55" i="2"/>
  <c r="AM56" i="1" l="1"/>
  <c r="AL56" i="1"/>
  <c r="AK56" i="1" s="1"/>
  <c r="AR55" i="2"/>
  <c r="AP55" i="2"/>
  <c r="AQ55" i="2"/>
  <c r="AO56" i="2"/>
  <c r="AL57" i="1" l="1"/>
  <c r="AK57" i="1" s="1"/>
  <c r="AM57" i="1"/>
  <c r="AR56" i="2"/>
  <c r="AP56" i="2"/>
  <c r="AO57" i="2"/>
  <c r="AQ56" i="2"/>
  <c r="AM58" i="1" l="1"/>
  <c r="AL58" i="1"/>
  <c r="AK58" i="1" s="1"/>
  <c r="AR57" i="2"/>
  <c r="AO58" i="2"/>
  <c r="AQ57" i="2"/>
  <c r="AP57" i="2"/>
  <c r="AM59" i="1" l="1"/>
  <c r="AR58" i="2"/>
  <c r="AP58" i="2"/>
  <c r="AQ58" i="2"/>
  <c r="AO59" i="2"/>
  <c r="AM60" i="1" l="1"/>
  <c r="AR59" i="2"/>
  <c r="AP59" i="2"/>
  <c r="AQ59" i="2"/>
  <c r="AO60" i="2"/>
  <c r="AM114" i="1" l="1"/>
  <c r="AR60" i="2"/>
  <c r="AQ60" i="2"/>
  <c r="AO61" i="2"/>
  <c r="AP60" i="2"/>
  <c r="AM115" i="1" l="1"/>
  <c r="AR61" i="2"/>
  <c r="AQ61" i="2"/>
  <c r="AP61" i="2"/>
  <c r="AO62" i="2"/>
  <c r="AM116" i="1" l="1"/>
  <c r="AR62" i="2"/>
  <c r="AQ62" i="2"/>
  <c r="AP62" i="2"/>
  <c r="AO63" i="2"/>
  <c r="AM117" i="1" l="1"/>
  <c r="AR63" i="2"/>
  <c r="AP63" i="2"/>
  <c r="AO64" i="2"/>
  <c r="AQ63" i="2"/>
  <c r="AM118" i="1" l="1"/>
  <c r="AR64" i="2"/>
  <c r="AQ64" i="2"/>
  <c r="AP64" i="2"/>
  <c r="AO65" i="2"/>
  <c r="AM119" i="1" l="1"/>
  <c r="AR65" i="2"/>
  <c r="AP65" i="2"/>
  <c r="AO66" i="2"/>
  <c r="AQ65" i="2"/>
  <c r="AM120" i="1" l="1"/>
  <c r="AR66" i="2"/>
  <c r="AP66" i="2"/>
  <c r="AQ66" i="2"/>
  <c r="AO67" i="2"/>
  <c r="AM121" i="1" l="1"/>
  <c r="AR67" i="2"/>
  <c r="AQ67" i="2"/>
  <c r="AP67" i="2"/>
  <c r="AO68" i="2"/>
  <c r="AM122" i="1" l="1"/>
  <c r="AR68" i="2"/>
  <c r="AP68" i="2"/>
  <c r="AQ68" i="2"/>
  <c r="AO69" i="2"/>
  <c r="AM123" i="1" l="1"/>
  <c r="AR69" i="2"/>
  <c r="AP69" i="2"/>
  <c r="AQ69" i="2"/>
  <c r="AO70" i="2"/>
  <c r="AM124" i="1" l="1"/>
  <c r="AR70" i="2"/>
  <c r="AQ70" i="2"/>
  <c r="AO71" i="2"/>
  <c r="AP70" i="2"/>
  <c r="AM125" i="1" l="1"/>
  <c r="AR71" i="2"/>
  <c r="AQ71" i="2"/>
  <c r="AP71" i="2"/>
  <c r="AO72" i="2"/>
  <c r="AM126" i="1" l="1"/>
  <c r="AR72" i="2"/>
  <c r="AP72" i="2"/>
  <c r="AO73" i="2"/>
  <c r="AQ72" i="2"/>
  <c r="AM127" i="1" l="1"/>
  <c r="AR73" i="2"/>
  <c r="AP73" i="2"/>
  <c r="AQ73" i="2"/>
  <c r="AO74" i="2"/>
  <c r="AM128" i="1" l="1"/>
  <c r="AR74" i="2"/>
  <c r="AQ74" i="2"/>
  <c r="AO75" i="2"/>
  <c r="AP74" i="2"/>
  <c r="AM129" i="1" l="1"/>
  <c r="AR75" i="2"/>
  <c r="AP75" i="2"/>
  <c r="AQ75" i="2"/>
  <c r="AO76" i="2"/>
  <c r="AM130" i="1" l="1"/>
  <c r="AR76" i="2"/>
  <c r="AQ76" i="2"/>
  <c r="AO77" i="2"/>
  <c r="AP76" i="2"/>
  <c r="AM131" i="1" l="1"/>
  <c r="AR77" i="2"/>
  <c r="AO78" i="2"/>
  <c r="AQ77" i="2"/>
  <c r="AP77" i="2"/>
  <c r="AM132" i="1" l="1"/>
  <c r="AR78" i="2"/>
  <c r="AP78" i="2"/>
  <c r="AQ78" i="2"/>
  <c r="AO79" i="2"/>
  <c r="AM133" i="1" l="1"/>
  <c r="AR79" i="2"/>
  <c r="AP79" i="2"/>
  <c r="AO80" i="2"/>
  <c r="AQ79" i="2"/>
  <c r="AM134" i="1" l="1"/>
  <c r="AR80" i="2"/>
  <c r="AP80" i="2"/>
  <c r="AQ80" i="2"/>
  <c r="AO81" i="2"/>
  <c r="AM135" i="1" l="1"/>
  <c r="AR81" i="2"/>
  <c r="AP81" i="2"/>
  <c r="AQ81" i="2"/>
  <c r="AO82" i="2"/>
  <c r="AM136" i="1" l="1"/>
  <c r="AR82" i="2"/>
  <c r="AP82" i="2"/>
  <c r="AO83" i="2"/>
  <c r="AQ82" i="2"/>
  <c r="AM137" i="1" l="1"/>
  <c r="AR83" i="2"/>
  <c r="AQ83" i="2"/>
  <c r="AP83" i="2"/>
  <c r="AO84" i="2"/>
  <c r="AM138" i="1" l="1"/>
  <c r="AR84" i="2"/>
  <c r="AQ84" i="2"/>
  <c r="AP84" i="2"/>
  <c r="AO85" i="2"/>
  <c r="AM139" i="1" l="1"/>
  <c r="AR85" i="2"/>
  <c r="AQ85" i="2"/>
  <c r="AP85" i="2"/>
  <c r="AO86" i="2"/>
  <c r="AM140" i="1" l="1"/>
  <c r="AR86" i="2"/>
  <c r="AQ86" i="2"/>
  <c r="AO87" i="2"/>
  <c r="AP86" i="2"/>
  <c r="AM141" i="1" l="1"/>
  <c r="AR87" i="2"/>
  <c r="AP87" i="2"/>
  <c r="AQ87" i="2"/>
  <c r="AO88" i="2"/>
  <c r="AM142" i="1" l="1"/>
  <c r="AR88" i="2"/>
  <c r="AQ88" i="2"/>
  <c r="AP88" i="2"/>
  <c r="AO89" i="2"/>
  <c r="AM143" i="1" l="1"/>
  <c r="AR89" i="2"/>
  <c r="AQ89" i="2"/>
  <c r="AP89" i="2"/>
  <c r="AO90" i="2"/>
  <c r="AM144" i="1" l="1"/>
  <c r="AR90" i="2"/>
  <c r="AQ90" i="2"/>
  <c r="AP90" i="2"/>
  <c r="AO91" i="2"/>
  <c r="AM145" i="1" l="1"/>
  <c r="AR91" i="2"/>
  <c r="AQ91" i="2"/>
  <c r="AP91" i="2"/>
  <c r="AO92" i="2"/>
  <c r="AM146" i="1" l="1"/>
  <c r="AR92" i="2"/>
  <c r="AQ92" i="2"/>
  <c r="AP92" i="2"/>
  <c r="AO93" i="2"/>
  <c r="AM147" i="1" l="1"/>
  <c r="AR93" i="2"/>
  <c r="AP93" i="2"/>
  <c r="AQ93" i="2"/>
  <c r="AO94" i="2"/>
  <c r="AM148" i="1" l="1"/>
  <c r="AR94" i="2"/>
  <c r="AP94" i="2"/>
  <c r="AQ94" i="2"/>
  <c r="AO95" i="2"/>
  <c r="AM149" i="1" l="1"/>
  <c r="AR95" i="2"/>
  <c r="AQ95" i="2"/>
  <c r="AP95" i="2"/>
  <c r="AO96" i="2"/>
  <c r="AM150" i="1" l="1"/>
  <c r="AR96" i="2"/>
  <c r="AQ96" i="2"/>
  <c r="AP96" i="2"/>
  <c r="AO97" i="2"/>
  <c r="AM151" i="1" l="1"/>
  <c r="AR97" i="2"/>
  <c r="AQ97" i="2"/>
  <c r="AP97" i="2"/>
  <c r="AO98" i="2"/>
  <c r="AM152" i="1" l="1"/>
  <c r="AR98" i="2"/>
  <c r="AP98" i="2"/>
  <c r="AQ98" i="2"/>
  <c r="AO99" i="2"/>
  <c r="AM153" i="1" l="1"/>
  <c r="AR99" i="2"/>
  <c r="AQ99" i="2"/>
  <c r="AP99" i="2"/>
  <c r="AO100" i="2"/>
  <c r="Z34" i="1" l="1"/>
  <c r="H40" i="3" s="1"/>
  <c r="AM154" i="1"/>
  <c r="AR100" i="2"/>
  <c r="AP100" i="2"/>
  <c r="AQ100" i="2"/>
  <c r="AO101" i="2"/>
  <c r="U2" i="4" l="1"/>
  <c r="AM155" i="1"/>
  <c r="AR101" i="2"/>
  <c r="AP101" i="2"/>
  <c r="AQ101" i="2"/>
  <c r="AO102" i="2"/>
  <c r="AM156" i="1" l="1"/>
  <c r="AR102" i="2"/>
  <c r="AP102" i="2"/>
  <c r="AQ102" i="2"/>
  <c r="AO103" i="2"/>
  <c r="AM157" i="1" l="1"/>
  <c r="AR103" i="2"/>
  <c r="AQ103" i="2"/>
  <c r="AP103" i="2"/>
  <c r="AO104" i="2"/>
  <c r="AM158" i="1" l="1"/>
  <c r="AR104" i="2"/>
  <c r="AQ104" i="2"/>
  <c r="AP104" i="2"/>
  <c r="AO105" i="2"/>
  <c r="AM159" i="1" l="1"/>
  <c r="AR105" i="2"/>
  <c r="AP105" i="2"/>
  <c r="AO106" i="2"/>
  <c r="AQ105" i="2"/>
  <c r="AM160" i="1" l="1"/>
  <c r="AR106" i="2"/>
  <c r="AP106" i="2"/>
  <c r="AQ106" i="2"/>
  <c r="AO107" i="2"/>
  <c r="AM161" i="1" l="1"/>
  <c r="AR107" i="2"/>
  <c r="AP107" i="2"/>
  <c r="AQ107" i="2"/>
  <c r="AO108" i="2"/>
  <c r="AM162" i="1" l="1"/>
  <c r="AR108" i="2"/>
  <c r="AQ108" i="2"/>
  <c r="AO109" i="2"/>
  <c r="AP108" i="2"/>
  <c r="AM163" i="1" l="1"/>
  <c r="AR109" i="2"/>
  <c r="AQ109" i="2"/>
  <c r="AP109" i="2"/>
  <c r="AO110" i="2"/>
  <c r="AM164" i="1" l="1"/>
  <c r="AR110" i="2"/>
  <c r="AP110" i="2"/>
  <c r="AO111" i="2"/>
  <c r="AQ110" i="2"/>
  <c r="AM165" i="1" l="1"/>
  <c r="AR111" i="2"/>
  <c r="AQ111" i="2"/>
  <c r="AP111" i="2"/>
  <c r="AO112" i="2"/>
  <c r="AM166" i="1" l="1"/>
  <c r="AR112" i="2"/>
  <c r="AQ112" i="2"/>
  <c r="AP112" i="2"/>
  <c r="AO113" i="2"/>
  <c r="AM167" i="1" l="1"/>
  <c r="AR113" i="2"/>
  <c r="AP113" i="2"/>
  <c r="AQ113" i="2"/>
  <c r="AO114" i="2"/>
  <c r="AM168" i="1" l="1"/>
  <c r="AR114" i="2"/>
  <c r="AP114" i="2"/>
  <c r="AQ114" i="2"/>
  <c r="AO115" i="2"/>
  <c r="AM169" i="1" l="1"/>
  <c r="AR115" i="2"/>
  <c r="AQ115" i="2"/>
  <c r="AP115" i="2"/>
  <c r="AO116" i="2"/>
  <c r="AM170" i="1" l="1"/>
  <c r="AR116" i="2"/>
  <c r="AQ116" i="2"/>
  <c r="AP116" i="2"/>
  <c r="AO117" i="2"/>
  <c r="AM171" i="1" l="1"/>
  <c r="AR117" i="2"/>
  <c r="AQ117" i="2"/>
  <c r="AP117" i="2"/>
  <c r="AO118" i="2"/>
  <c r="AM172" i="1" l="1"/>
  <c r="AR118" i="2"/>
  <c r="AP118" i="2"/>
  <c r="AO119" i="2"/>
  <c r="AQ118" i="2"/>
  <c r="AM173" i="1" l="1"/>
  <c r="AR119" i="2"/>
  <c r="AQ119" i="2"/>
  <c r="AP119" i="2"/>
  <c r="AO120" i="2"/>
  <c r="AM174" i="1" l="1"/>
  <c r="AR120" i="2"/>
  <c r="AP120" i="2"/>
  <c r="AQ120" i="2"/>
  <c r="AO121" i="2"/>
  <c r="AM175" i="1" l="1"/>
  <c r="AR121" i="2"/>
  <c r="AQ121" i="2"/>
  <c r="AP121" i="2"/>
  <c r="AO122" i="2"/>
  <c r="AR122" i="2" l="1"/>
  <c r="AP122" i="2"/>
  <c r="AQ122" i="2"/>
  <c r="AO123" i="2"/>
  <c r="AR123" i="2" l="1"/>
  <c r="AP123" i="2"/>
  <c r="AQ123" i="2"/>
  <c r="AO124" i="2"/>
  <c r="AR124" i="2" l="1"/>
  <c r="AQ124" i="2"/>
  <c r="AP124" i="2"/>
  <c r="AO125" i="2"/>
  <c r="AR125" i="2" l="1"/>
  <c r="AO126" i="2"/>
  <c r="AQ125" i="2"/>
  <c r="AP125" i="2"/>
  <c r="AR126" i="2" l="1"/>
  <c r="AO127" i="2"/>
  <c r="AP126" i="2"/>
  <c r="AQ126" i="2"/>
  <c r="AR127" i="2" l="1"/>
  <c r="AO128" i="2"/>
  <c r="AP127" i="2"/>
  <c r="AQ127" i="2"/>
  <c r="AR128" i="2" l="1"/>
  <c r="AQ128" i="2"/>
  <c r="AP128" i="2"/>
  <c r="AO129" i="2"/>
  <c r="AR129" i="2" l="1"/>
  <c r="AP129" i="2"/>
  <c r="AQ129" i="2"/>
  <c r="AO130" i="2"/>
  <c r="AR130" i="2" l="1"/>
  <c r="AQ130" i="2"/>
  <c r="AP130" i="2"/>
  <c r="AO131" i="2"/>
  <c r="AR131" i="2" l="1"/>
  <c r="AO132" i="2"/>
  <c r="AP131" i="2"/>
  <c r="AQ131" i="2"/>
  <c r="AR132" i="2" l="1"/>
  <c r="AO133" i="2"/>
  <c r="AP132" i="2"/>
  <c r="AQ132" i="2"/>
  <c r="AR133" i="2" l="1"/>
  <c r="AO134" i="2"/>
  <c r="AQ133" i="2"/>
  <c r="AP133" i="2"/>
  <c r="AR134" i="2" l="1"/>
  <c r="AP134" i="2"/>
  <c r="AQ134" i="2"/>
  <c r="AO135" i="2"/>
  <c r="AR135" i="2" l="1"/>
  <c r="AO136" i="2"/>
  <c r="AQ135" i="2"/>
  <c r="AP135" i="2"/>
  <c r="AR136" i="2" l="1"/>
  <c r="AQ136" i="2"/>
  <c r="AP136" i="2"/>
  <c r="AO137" i="2"/>
  <c r="AR137" i="2" l="1"/>
  <c r="AO138" i="2"/>
  <c r="AQ137" i="2"/>
  <c r="AP137" i="2"/>
  <c r="AR138" i="2" l="1"/>
  <c r="AQ138" i="2"/>
  <c r="AP138" i="2"/>
  <c r="AO139" i="2"/>
  <c r="AR139" i="2" l="1"/>
  <c r="AP139" i="2"/>
  <c r="AQ139" i="2"/>
  <c r="AO140" i="2"/>
  <c r="AR140" i="2" l="1"/>
  <c r="AP140" i="2"/>
  <c r="AQ140" i="2"/>
  <c r="AO141" i="2"/>
  <c r="AR141" i="2" l="1"/>
  <c r="AO142" i="2"/>
  <c r="AP141" i="2"/>
  <c r="AQ141" i="2"/>
  <c r="AR142" i="2" l="1"/>
  <c r="AP142" i="2"/>
  <c r="AQ142" i="2"/>
  <c r="AO143" i="2"/>
  <c r="AR143" i="2" l="1"/>
  <c r="AQ143" i="2"/>
  <c r="AO144" i="2"/>
  <c r="AP143" i="2"/>
  <c r="AR144" i="2" l="1"/>
  <c r="AQ144" i="2"/>
  <c r="AP144" i="2"/>
  <c r="AO145" i="2"/>
  <c r="AR145" i="2" l="1"/>
  <c r="AQ145" i="2"/>
  <c r="AP145" i="2"/>
  <c r="AO146" i="2"/>
  <c r="AR146" i="2" l="1"/>
  <c r="AP146" i="2"/>
  <c r="AQ146" i="2"/>
  <c r="AO147" i="2"/>
  <c r="AR147" i="2" l="1"/>
  <c r="AP147" i="2"/>
  <c r="AQ147" i="2"/>
  <c r="AO148" i="2"/>
  <c r="AR148" i="2" l="1"/>
  <c r="AP148" i="2"/>
  <c r="AQ148" i="2"/>
  <c r="AO149" i="2"/>
  <c r="AR149" i="2" l="1"/>
  <c r="AP149" i="2"/>
  <c r="AQ149" i="2"/>
  <c r="AO150" i="2"/>
  <c r="AR150" i="2" l="1"/>
  <c r="AP150" i="2"/>
  <c r="AQ150" i="2"/>
  <c r="AO151" i="2"/>
  <c r="AR151" i="2" l="1"/>
  <c r="AQ151" i="2"/>
  <c r="AP151" i="2"/>
  <c r="AO152" i="2"/>
  <c r="AR152" i="2" l="1"/>
  <c r="AP152" i="2"/>
  <c r="AQ152" i="2"/>
  <c r="AO153" i="2"/>
  <c r="AR153" i="2" l="1"/>
  <c r="AQ153" i="2"/>
  <c r="AP153" i="2"/>
  <c r="AO154" i="2"/>
  <c r="AR154" i="2" l="1"/>
  <c r="AQ154" i="2"/>
  <c r="AP154" i="2"/>
  <c r="AO155" i="2"/>
  <c r="AR155" i="2" l="1"/>
  <c r="AP155" i="2"/>
  <c r="AQ155" i="2"/>
  <c r="AO156" i="2"/>
  <c r="AR156" i="2" l="1"/>
  <c r="AQ156" i="2"/>
  <c r="AP156" i="2"/>
  <c r="AO157" i="2"/>
  <c r="AR157" i="2" l="1"/>
  <c r="AO158" i="2"/>
  <c r="AQ157" i="2"/>
  <c r="AP157" i="2"/>
  <c r="AR158" i="2" l="1"/>
  <c r="AO159" i="2"/>
  <c r="AP158" i="2"/>
  <c r="AQ158" i="2"/>
  <c r="AR159" i="2" l="1"/>
  <c r="AQ159" i="2"/>
  <c r="AO160" i="2"/>
  <c r="AP159" i="2"/>
  <c r="AR160" i="2" l="1"/>
  <c r="AP160" i="2"/>
  <c r="AQ160" i="2"/>
  <c r="AO161" i="2"/>
  <c r="AR161" i="2" l="1"/>
  <c r="AQ161" i="2"/>
  <c r="AP161" i="2"/>
  <c r="AO162" i="2"/>
  <c r="AR162" i="2" l="1"/>
  <c r="AQ162" i="2"/>
  <c r="AP162" i="2"/>
  <c r="AO163" i="2"/>
  <c r="AR163" i="2" l="1"/>
  <c r="AQ163" i="2"/>
  <c r="AP163" i="2"/>
  <c r="AO164" i="2"/>
  <c r="AR164" i="2" l="1"/>
  <c r="AQ164" i="2"/>
  <c r="AO165" i="2"/>
  <c r="AP164" i="2"/>
  <c r="AR165" i="2" l="1"/>
  <c r="AQ165" i="2"/>
  <c r="AP165" i="2"/>
  <c r="AO166" i="2"/>
  <c r="AR166" i="2" l="1"/>
  <c r="AO167" i="2"/>
  <c r="AQ166" i="2"/>
  <c r="AP166" i="2"/>
  <c r="AR167" i="2" l="1"/>
  <c r="AO168" i="2"/>
  <c r="AQ167" i="2"/>
  <c r="AP167" i="2"/>
  <c r="AR168" i="2" l="1"/>
  <c r="AP168" i="2"/>
  <c r="AQ168" i="2"/>
  <c r="AO169" i="2"/>
  <c r="AR169" i="2" l="1"/>
  <c r="AO170" i="2"/>
  <c r="AQ169" i="2"/>
  <c r="AP169" i="2"/>
  <c r="AR170" i="2" l="1"/>
  <c r="AO171" i="2"/>
  <c r="AP170" i="2"/>
  <c r="AQ170" i="2"/>
  <c r="AR171" i="2" l="1"/>
  <c r="AO172" i="2"/>
  <c r="AQ171" i="2"/>
  <c r="AP171" i="2"/>
  <c r="AR172" i="2" l="1"/>
  <c r="AP172" i="2"/>
  <c r="AO173" i="2"/>
  <c r="AQ172" i="2"/>
  <c r="AR173" i="2" l="1"/>
  <c r="AO174" i="2"/>
  <c r="AQ173" i="2"/>
  <c r="AP173" i="2"/>
  <c r="AR174" i="2" l="1"/>
  <c r="AP174" i="2"/>
  <c r="AO175" i="2"/>
  <c r="AQ174" i="2"/>
  <c r="AR175" i="2" l="1"/>
  <c r="AO176" i="2"/>
  <c r="AP175" i="2"/>
  <c r="AQ175" i="2"/>
  <c r="AR176" i="2" l="1"/>
  <c r="AO177" i="2"/>
  <c r="AP176" i="2"/>
  <c r="AQ176" i="2"/>
  <c r="AR177" i="2" l="1"/>
  <c r="AO178" i="2"/>
  <c r="AP177" i="2"/>
  <c r="AQ177" i="2"/>
  <c r="AR178" i="2" l="1"/>
  <c r="AO179" i="2"/>
  <c r="AQ178" i="2"/>
  <c r="AP178" i="2"/>
  <c r="AR179" i="2" l="1"/>
  <c r="AQ179" i="2"/>
  <c r="AO180" i="2"/>
  <c r="AP179" i="2"/>
  <c r="AR180" i="2" l="1"/>
  <c r="AQ180" i="2"/>
  <c r="AP180" i="2"/>
  <c r="AO181" i="2"/>
  <c r="AR181" i="2" l="1"/>
  <c r="AO182" i="2"/>
  <c r="AQ181" i="2"/>
  <c r="AP181" i="2"/>
  <c r="AR182" i="2" l="1"/>
  <c r="AQ182" i="2"/>
  <c r="AP182" i="2"/>
  <c r="AO183" i="2"/>
  <c r="AR183" i="2" l="1"/>
  <c r="AP183" i="2"/>
  <c r="AQ183" i="2"/>
  <c r="AO184" i="2"/>
  <c r="AR184" i="2" l="1"/>
  <c r="AO185" i="2"/>
  <c r="AQ184" i="2"/>
  <c r="AP184" i="2"/>
  <c r="AR185" i="2" l="1"/>
  <c r="AO186" i="2"/>
  <c r="AP185" i="2"/>
  <c r="AQ185" i="2"/>
  <c r="AR186" i="2" l="1"/>
  <c r="AO187" i="2"/>
  <c r="AQ186" i="2"/>
  <c r="AP186" i="2"/>
  <c r="AR187" i="2" l="1"/>
  <c r="AQ187" i="2"/>
  <c r="AP187" i="2"/>
  <c r="AO188" i="2"/>
  <c r="AR188" i="2" l="1"/>
  <c r="AQ188" i="2"/>
  <c r="AP188" i="2"/>
  <c r="AO189" i="2"/>
  <c r="AR189" i="2" l="1"/>
  <c r="AP189" i="2"/>
  <c r="AQ189" i="2"/>
  <c r="AO190" i="2"/>
  <c r="AR190" i="2" l="1"/>
  <c r="AO191" i="2"/>
  <c r="AQ190" i="2"/>
  <c r="AP190" i="2"/>
  <c r="AR191" i="2" l="1"/>
  <c r="AO192" i="2"/>
  <c r="AP191" i="2"/>
  <c r="AQ191" i="2"/>
  <c r="AR192" i="2" l="1"/>
  <c r="AP192" i="2"/>
  <c r="AQ192" i="2"/>
  <c r="AO193" i="2"/>
  <c r="AR193" i="2" l="1"/>
  <c r="AP193" i="2"/>
  <c r="AQ193" i="2"/>
  <c r="AO194" i="2"/>
  <c r="AR194" i="2" l="1"/>
  <c r="AP194" i="2"/>
  <c r="AQ194" i="2"/>
  <c r="AO195" i="2"/>
  <c r="AR195" i="2" l="1"/>
  <c r="AO196" i="2"/>
  <c r="AQ195" i="2"/>
  <c r="AP195" i="2"/>
  <c r="AR196" i="2" l="1"/>
  <c r="AQ196" i="2"/>
  <c r="AP196" i="2"/>
  <c r="AO197" i="2"/>
  <c r="AR197" i="2" l="1"/>
  <c r="AP197" i="2"/>
  <c r="AQ197" i="2"/>
  <c r="AO198" i="2"/>
  <c r="AR198" i="2" l="1"/>
  <c r="AP198" i="2"/>
  <c r="AQ198" i="2"/>
  <c r="AO199" i="2"/>
  <c r="AR199" i="2" l="1"/>
  <c r="AQ199" i="2"/>
  <c r="AP199" i="2"/>
  <c r="AO200" i="2"/>
  <c r="AR200" i="2" l="1"/>
  <c r="AO1" i="2"/>
  <c r="AR1" i="2" s="1"/>
  <c r="AO201" i="2"/>
  <c r="AP200" i="2"/>
  <c r="AQ200" i="2"/>
  <c r="AR201" i="2" l="1"/>
  <c r="AQ201" i="2"/>
  <c r="AP201" i="2"/>
  <c r="AO202" i="2"/>
  <c r="AR202" i="2" l="1"/>
  <c r="AO203" i="2"/>
  <c r="AP202" i="2"/>
  <c r="AQ202" i="2"/>
  <c r="AR203" i="2" l="1"/>
  <c r="AQ203" i="2"/>
  <c r="AP203" i="2"/>
  <c r="AO204" i="2"/>
  <c r="AR204" i="2" l="1"/>
  <c r="AP204" i="2"/>
  <c r="AQ204" i="2"/>
  <c r="AO205" i="2"/>
  <c r="AR205" i="2" l="1"/>
  <c r="AQ205" i="2"/>
  <c r="AP205" i="2"/>
  <c r="AO206" i="2"/>
  <c r="AR206" i="2" l="1"/>
  <c r="AP206" i="2"/>
  <c r="AQ206" i="2"/>
  <c r="AO207" i="2"/>
  <c r="AR207" i="2" l="1"/>
  <c r="AP207" i="2"/>
  <c r="AQ207" i="2"/>
  <c r="AO208" i="2"/>
  <c r="AR208" i="2" l="1"/>
  <c r="AQ208" i="2"/>
  <c r="AP208" i="2"/>
  <c r="AO209" i="2"/>
  <c r="AR209" i="2" l="1"/>
  <c r="AQ209" i="2"/>
  <c r="AP209" i="2"/>
  <c r="AO210" i="2"/>
  <c r="AR210" i="2" l="1"/>
  <c r="AP210" i="2"/>
  <c r="AQ210" i="2"/>
  <c r="AO211" i="2"/>
  <c r="AR211" i="2" l="1"/>
  <c r="AQ211" i="2"/>
  <c r="AP211" i="2"/>
  <c r="AO212" i="2"/>
  <c r="AR212" i="2" l="1"/>
  <c r="AQ212" i="2"/>
  <c r="AP212" i="2"/>
  <c r="AO213" i="2"/>
  <c r="AR213" i="2" l="1"/>
  <c r="AP213" i="2"/>
  <c r="AQ213" i="2"/>
  <c r="AO214" i="2"/>
  <c r="AR214" i="2" l="1"/>
  <c r="AQ214" i="2"/>
  <c r="AP214" i="2"/>
  <c r="AO215" i="2"/>
  <c r="AR215" i="2" l="1"/>
  <c r="AP215" i="2"/>
  <c r="AQ215" i="2"/>
  <c r="AO216" i="2"/>
  <c r="AR216" i="2" l="1"/>
  <c r="AO217" i="2"/>
  <c r="AQ216" i="2"/>
  <c r="AP216" i="2"/>
  <c r="AR217" i="2" l="1"/>
  <c r="AP217" i="2"/>
  <c r="AQ217" i="2"/>
  <c r="AO218" i="2"/>
  <c r="AR218" i="2" l="1"/>
  <c r="AP218" i="2"/>
  <c r="AQ218" i="2"/>
  <c r="AO219" i="2"/>
  <c r="AR219" i="2" l="1"/>
  <c r="AP219" i="2"/>
  <c r="AQ219" i="2"/>
  <c r="AO220" i="2"/>
  <c r="AR220" i="2" l="1"/>
  <c r="AQ220" i="2"/>
  <c r="AP220" i="2"/>
  <c r="AO221" i="2"/>
  <c r="AR221" i="2" l="1"/>
  <c r="AO222" i="2"/>
  <c r="AQ221" i="2"/>
  <c r="AP221" i="2"/>
  <c r="AR222" i="2" l="1"/>
  <c r="AQ222" i="2"/>
  <c r="AP222" i="2"/>
  <c r="AO223" i="2"/>
  <c r="AR223" i="2" l="1"/>
  <c r="AP223" i="2"/>
  <c r="AO224" i="2"/>
  <c r="AQ223" i="2"/>
  <c r="AR224" i="2" l="1"/>
  <c r="AP224" i="2"/>
  <c r="AQ224" i="2"/>
  <c r="AO225" i="2"/>
  <c r="AR225" i="2" l="1"/>
  <c r="AP225" i="2"/>
  <c r="AQ225" i="2"/>
  <c r="AO226" i="2"/>
  <c r="AR226" i="2" l="1"/>
  <c r="AO227" i="2"/>
  <c r="AQ226" i="2"/>
  <c r="AP226" i="2"/>
  <c r="AR227" i="2" l="1"/>
  <c r="AQ227" i="2"/>
  <c r="AP227" i="2"/>
  <c r="AO228" i="2"/>
  <c r="AR228" i="2" l="1"/>
  <c r="AQ228" i="2"/>
  <c r="AP228" i="2"/>
  <c r="AO229" i="2"/>
  <c r="AR229" i="2" l="1"/>
  <c r="AP229" i="2"/>
  <c r="AQ229" i="2"/>
  <c r="AO230" i="2"/>
  <c r="AR230" i="2" l="1"/>
  <c r="AO231" i="2"/>
  <c r="AQ230" i="2"/>
  <c r="AP230" i="2"/>
  <c r="AR231" i="2" l="1"/>
  <c r="AQ231" i="2"/>
  <c r="AP231" i="2"/>
  <c r="AO232" i="2"/>
  <c r="AR232" i="2" l="1"/>
  <c r="AO233" i="2"/>
  <c r="AP232" i="2"/>
  <c r="AQ232" i="2"/>
  <c r="AR233" i="2" l="1"/>
  <c r="AO234" i="2"/>
  <c r="AQ233" i="2"/>
  <c r="AP233" i="2"/>
  <c r="AR234" i="2" l="1"/>
  <c r="AO235" i="2"/>
  <c r="AQ234" i="2"/>
  <c r="AP234" i="2"/>
  <c r="AR235" i="2" l="1"/>
  <c r="AO236" i="2"/>
  <c r="AP235" i="2"/>
  <c r="AQ235" i="2"/>
  <c r="AR236" i="2" l="1"/>
  <c r="AQ236" i="2"/>
  <c r="AP236" i="2"/>
  <c r="AO237" i="2"/>
  <c r="AR237" i="2" l="1"/>
  <c r="AO238" i="2"/>
  <c r="AQ237" i="2"/>
  <c r="AP237" i="2"/>
  <c r="AR238" i="2" l="1"/>
  <c r="AO239" i="2"/>
  <c r="AP238" i="2"/>
  <c r="AQ238" i="2"/>
  <c r="AR239" i="2" l="1"/>
  <c r="AO240" i="2"/>
  <c r="AQ239" i="2"/>
  <c r="AP239" i="2"/>
  <c r="AR240" i="2" l="1"/>
  <c r="AP240" i="2"/>
  <c r="AQ240" i="2"/>
  <c r="AO241" i="2"/>
  <c r="AR241" i="2" l="1"/>
  <c r="AO242" i="2"/>
  <c r="AP241" i="2"/>
  <c r="AQ241" i="2"/>
  <c r="AR242" i="2" l="1"/>
  <c r="AO243" i="2"/>
  <c r="AP242" i="2"/>
  <c r="AQ242" i="2"/>
  <c r="AR243" i="2" l="1"/>
  <c r="AP243" i="2"/>
  <c r="AQ243" i="2"/>
  <c r="AO244" i="2"/>
  <c r="AR244" i="2" l="1"/>
  <c r="AO245" i="2"/>
  <c r="AQ244" i="2"/>
  <c r="AP244" i="2"/>
  <c r="AR245" i="2" l="1"/>
  <c r="AO246" i="2"/>
  <c r="AP245" i="2"/>
  <c r="AQ245" i="2"/>
  <c r="AR246" i="2" l="1"/>
  <c r="AQ246" i="2"/>
  <c r="AP246" i="2"/>
  <c r="AO247" i="2"/>
  <c r="AR247" i="2" l="1"/>
  <c r="AO248" i="2"/>
  <c r="AQ247" i="2"/>
  <c r="AP247" i="2"/>
  <c r="AR248" i="2" l="1"/>
  <c r="AO249" i="2"/>
  <c r="AP248" i="2"/>
  <c r="AQ248" i="2"/>
  <c r="AR249" i="2" l="1"/>
  <c r="AQ249" i="2"/>
  <c r="AP249" i="2"/>
  <c r="AO250" i="2"/>
  <c r="AR250" i="2" l="1"/>
  <c r="AO251" i="2"/>
  <c r="AQ250" i="2"/>
  <c r="AP250" i="2"/>
  <c r="AR251" i="2" l="1"/>
  <c r="AQ251" i="2"/>
  <c r="AP251" i="2"/>
  <c r="AO252" i="2"/>
  <c r="AR252" i="2" l="1"/>
  <c r="AP252" i="2"/>
  <c r="AQ252" i="2"/>
  <c r="AO253" i="2"/>
  <c r="AR253" i="2" l="1"/>
  <c r="AO254" i="2"/>
  <c r="AQ253" i="2"/>
  <c r="AP253" i="2"/>
  <c r="AR254" i="2" l="1"/>
  <c r="AP254" i="2"/>
  <c r="AQ254" i="2"/>
  <c r="AO255" i="2"/>
  <c r="AR255" i="2" l="1"/>
  <c r="AP255" i="2"/>
  <c r="AQ255" i="2"/>
  <c r="AO256" i="2"/>
  <c r="AR256" i="2" l="1"/>
  <c r="AO257" i="2"/>
  <c r="AP256" i="2"/>
  <c r="AQ256" i="2"/>
  <c r="AR257" i="2" l="1"/>
  <c r="AQ257" i="2"/>
  <c r="AP257" i="2"/>
  <c r="AO258" i="2"/>
  <c r="AR258" i="2" l="1"/>
  <c r="AP258" i="2"/>
  <c r="AQ258" i="2"/>
  <c r="AO259" i="2"/>
  <c r="AR259" i="2" l="1"/>
  <c r="AO260" i="2"/>
  <c r="AP259" i="2"/>
  <c r="AQ259" i="2"/>
  <c r="AR260" i="2" l="1"/>
  <c r="AO261" i="2"/>
  <c r="AQ260" i="2"/>
  <c r="AP260" i="2"/>
  <c r="AR261" i="2" l="1"/>
  <c r="AQ261" i="2"/>
  <c r="AP261" i="2"/>
  <c r="AO262" i="2"/>
  <c r="AR262" i="2" l="1"/>
  <c r="AQ262" i="2"/>
  <c r="AP262" i="2"/>
  <c r="AO263" i="2"/>
  <c r="AR263" i="2" l="1"/>
  <c r="AP263" i="2"/>
  <c r="AQ263" i="2"/>
  <c r="AO264" i="2"/>
  <c r="AR264" i="2" l="1"/>
  <c r="AQ264" i="2"/>
  <c r="AP264" i="2"/>
  <c r="AO265" i="2"/>
  <c r="AR265" i="2" l="1"/>
  <c r="AQ265" i="2"/>
  <c r="AP265" i="2"/>
  <c r="AO266" i="2"/>
  <c r="AR266" i="2" l="1"/>
  <c r="AQ266" i="2"/>
  <c r="AP266" i="2"/>
  <c r="AO267" i="2"/>
  <c r="AR267" i="2" l="1"/>
  <c r="AQ267" i="2"/>
  <c r="AP267" i="2"/>
  <c r="AO268" i="2"/>
  <c r="AR268" i="2" l="1"/>
  <c r="AP268" i="2"/>
  <c r="AQ268" i="2"/>
  <c r="AO269" i="2"/>
  <c r="AR269" i="2" l="1"/>
  <c r="AO270" i="2"/>
  <c r="AP269" i="2"/>
  <c r="AQ269" i="2"/>
  <c r="AR270" i="2" l="1"/>
  <c r="AO271" i="2"/>
  <c r="AQ270" i="2"/>
  <c r="AP270" i="2"/>
  <c r="AR271" i="2" l="1"/>
  <c r="AO272" i="2"/>
  <c r="AP271" i="2"/>
  <c r="AQ271" i="2"/>
  <c r="AR272" i="2" l="1"/>
  <c r="AO273" i="2"/>
  <c r="AQ272" i="2"/>
  <c r="AP272" i="2"/>
  <c r="AR273" i="2" l="1"/>
  <c r="AQ273" i="2"/>
  <c r="AP273" i="2"/>
  <c r="AO274" i="2"/>
  <c r="AR274" i="2" l="1"/>
  <c r="AQ274" i="2"/>
  <c r="AP274" i="2"/>
  <c r="AO275" i="2"/>
  <c r="AR275" i="2" l="1"/>
  <c r="AO276" i="2"/>
  <c r="AQ275" i="2"/>
  <c r="AP275" i="2"/>
  <c r="AR276" i="2" l="1"/>
  <c r="AQ276" i="2"/>
  <c r="AP276" i="2"/>
  <c r="AO277" i="2"/>
  <c r="AR277" i="2" l="1"/>
  <c r="AP277" i="2"/>
  <c r="AQ277" i="2"/>
  <c r="AO278" i="2"/>
  <c r="AR278" i="2" l="1"/>
  <c r="AO279" i="2"/>
  <c r="AQ278" i="2"/>
  <c r="AP278" i="2"/>
  <c r="AR279" i="2" l="1"/>
  <c r="AP279" i="2"/>
  <c r="AQ279" i="2"/>
  <c r="AO280" i="2"/>
  <c r="AR280" i="2" l="1"/>
  <c r="AP280" i="2"/>
  <c r="AQ280" i="2"/>
  <c r="AO281" i="2"/>
  <c r="AR281" i="2" l="1"/>
  <c r="AP281" i="2"/>
  <c r="AQ281" i="2"/>
  <c r="AO282" i="2"/>
  <c r="AR282" i="2" l="1"/>
  <c r="AO283" i="2"/>
  <c r="AQ282" i="2"/>
  <c r="AP282" i="2"/>
  <c r="AR283" i="2" l="1"/>
  <c r="AP283" i="2"/>
  <c r="AQ283" i="2"/>
  <c r="AO284" i="2"/>
  <c r="AR284" i="2" l="1"/>
  <c r="AP284" i="2"/>
  <c r="AQ284" i="2"/>
  <c r="AO285" i="2"/>
  <c r="AR285" i="2" l="1"/>
  <c r="AP285" i="2"/>
  <c r="AQ285" i="2"/>
  <c r="AO286" i="2"/>
  <c r="AR286" i="2" l="1"/>
  <c r="AP286" i="2"/>
  <c r="AQ286" i="2"/>
  <c r="AO287" i="2"/>
  <c r="AR287" i="2" l="1"/>
  <c r="AP287" i="2"/>
  <c r="AQ287" i="2"/>
  <c r="AO288" i="2"/>
  <c r="AR288" i="2" l="1"/>
  <c r="AQ288" i="2"/>
  <c r="AP288" i="2"/>
  <c r="AO289" i="2"/>
  <c r="AR289" i="2" l="1"/>
  <c r="AO290" i="2"/>
  <c r="AP289" i="2"/>
  <c r="AQ289" i="2"/>
  <c r="AR290" i="2" l="1"/>
  <c r="AO291" i="2"/>
  <c r="AQ290" i="2"/>
  <c r="AP290" i="2"/>
  <c r="AR291" i="2" l="1"/>
  <c r="AQ291" i="2"/>
  <c r="AP291" i="2"/>
  <c r="AO292" i="2"/>
  <c r="AR292" i="2" l="1"/>
  <c r="AO293" i="2"/>
  <c r="AQ292" i="2"/>
  <c r="AP292" i="2"/>
  <c r="AR293" i="2" l="1"/>
  <c r="AQ293" i="2"/>
  <c r="AP293" i="2"/>
  <c r="AO294" i="2"/>
  <c r="AR294" i="2" l="1"/>
  <c r="AO295" i="2"/>
  <c r="AQ294" i="2"/>
  <c r="AP294" i="2"/>
  <c r="AR295" i="2" l="1"/>
  <c r="AO296" i="2"/>
  <c r="AQ295" i="2"/>
  <c r="AP295" i="2"/>
  <c r="AR296" i="2" l="1"/>
  <c r="AO297" i="2"/>
  <c r="AQ296" i="2"/>
  <c r="AP296" i="2"/>
  <c r="AR297" i="2" l="1"/>
  <c r="AO298" i="2"/>
  <c r="AQ297" i="2"/>
  <c r="AP297" i="2"/>
  <c r="AR298" i="2" l="1"/>
  <c r="AP298" i="2"/>
  <c r="AO299" i="2"/>
  <c r="AQ298" i="2"/>
  <c r="AR299" i="2" l="1"/>
  <c r="AO300" i="2"/>
  <c r="AQ299" i="2"/>
  <c r="AP299" i="2"/>
  <c r="AR300" i="2" l="1"/>
  <c r="AO301" i="2"/>
  <c r="AQ300" i="2"/>
  <c r="AP300" i="2"/>
  <c r="AR301" i="2" l="1"/>
  <c r="AO302" i="2"/>
  <c r="AQ301" i="2"/>
  <c r="AP301" i="2"/>
  <c r="AR302" i="2" l="1"/>
  <c r="AP302" i="2"/>
  <c r="AQ302" i="2"/>
  <c r="AO303" i="2"/>
  <c r="AR303" i="2" l="1"/>
  <c r="AO304" i="2"/>
  <c r="AP303" i="2"/>
  <c r="AQ303" i="2"/>
  <c r="AR304" i="2" l="1"/>
  <c r="AQ304" i="2"/>
  <c r="AP304" i="2"/>
  <c r="AO305" i="2"/>
  <c r="AR305" i="2" l="1"/>
  <c r="AQ305" i="2"/>
  <c r="AP305" i="2"/>
  <c r="AO306" i="2"/>
  <c r="AR306" i="2" l="1"/>
  <c r="AQ306" i="2"/>
  <c r="AP306" i="2"/>
  <c r="AO307" i="2"/>
  <c r="AR307" i="2" l="1"/>
  <c r="AO308" i="2"/>
  <c r="AP307" i="2"/>
  <c r="AQ307" i="2"/>
  <c r="AR308" i="2" l="1"/>
  <c r="AP308" i="2"/>
  <c r="AQ308" i="2"/>
  <c r="AO309" i="2"/>
  <c r="AR309" i="2" l="1"/>
  <c r="AP309" i="2"/>
  <c r="AQ309" i="2"/>
  <c r="AO310" i="2"/>
  <c r="AR310" i="2" l="1"/>
  <c r="AO311" i="2"/>
  <c r="AQ310" i="2"/>
  <c r="AP310" i="2"/>
  <c r="AR311" i="2" l="1"/>
  <c r="AO312" i="2"/>
  <c r="AQ311" i="2"/>
  <c r="AP311" i="2"/>
  <c r="AR312" i="2" l="1"/>
  <c r="AO313" i="2"/>
  <c r="AP312" i="2"/>
  <c r="AQ312" i="2"/>
  <c r="AR313" i="2" l="1"/>
  <c r="AO314" i="2"/>
  <c r="AQ313" i="2"/>
  <c r="AP313" i="2"/>
  <c r="AR314" i="2" l="1"/>
  <c r="AO315" i="2"/>
  <c r="AP314" i="2"/>
  <c r="AQ314" i="2"/>
  <c r="AR315" i="2" l="1"/>
  <c r="AP315" i="2"/>
  <c r="AQ315" i="2"/>
  <c r="AO316" i="2"/>
  <c r="AR316" i="2" l="1"/>
  <c r="AO317" i="2"/>
  <c r="AP316" i="2"/>
  <c r="AQ316" i="2"/>
  <c r="AR317" i="2" l="1"/>
  <c r="AP317" i="2"/>
  <c r="AQ317" i="2"/>
  <c r="AO318" i="2"/>
  <c r="AR318" i="2" l="1"/>
  <c r="AP318" i="2"/>
  <c r="AQ318" i="2"/>
  <c r="AO319" i="2"/>
  <c r="AR319" i="2" l="1"/>
  <c r="AP319" i="2"/>
  <c r="AQ319" i="2"/>
  <c r="AO320" i="2"/>
  <c r="AR320" i="2" l="1"/>
  <c r="AQ320" i="2"/>
  <c r="AP320" i="2"/>
  <c r="AO321" i="2"/>
  <c r="AR321" i="2" l="1"/>
  <c r="AO322" i="2"/>
  <c r="AQ321" i="2"/>
  <c r="AP321" i="2"/>
  <c r="AR322" i="2" l="1"/>
  <c r="AQ322" i="2"/>
  <c r="AP322" i="2"/>
  <c r="AO323" i="2"/>
  <c r="AR323" i="2" l="1"/>
  <c r="AO324" i="2"/>
  <c r="AQ323" i="2"/>
  <c r="AP323" i="2"/>
  <c r="AR324" i="2" l="1"/>
  <c r="AQ324" i="2"/>
  <c r="AP324" i="2"/>
  <c r="AO325" i="2"/>
  <c r="AR325" i="2" l="1"/>
  <c r="AO326" i="2"/>
  <c r="AP325" i="2"/>
  <c r="AQ325" i="2"/>
  <c r="AR326" i="2" l="1"/>
  <c r="AO327" i="2"/>
  <c r="AQ326" i="2"/>
  <c r="AP326" i="2"/>
  <c r="AR327" i="2" l="1"/>
  <c r="AQ327" i="2"/>
  <c r="AP327" i="2"/>
  <c r="AO328" i="2"/>
  <c r="AR328" i="2" l="1"/>
  <c r="AO329" i="2"/>
  <c r="AQ328" i="2"/>
  <c r="AP328" i="2"/>
  <c r="AR329" i="2" l="1"/>
  <c r="AO330" i="2"/>
  <c r="AQ329" i="2"/>
  <c r="AP329" i="2"/>
  <c r="AR330" i="2" l="1"/>
  <c r="AO331" i="2"/>
  <c r="AP330" i="2"/>
  <c r="AQ330" i="2"/>
  <c r="AR331" i="2" l="1"/>
  <c r="AQ331" i="2"/>
  <c r="AP331" i="2"/>
  <c r="AO332" i="2"/>
  <c r="AR332" i="2" l="1"/>
  <c r="AO333" i="2"/>
  <c r="AP332" i="2"/>
  <c r="AQ332" i="2"/>
  <c r="AR333" i="2" l="1"/>
  <c r="AO334" i="2"/>
  <c r="AP333" i="2"/>
  <c r="AQ333" i="2"/>
  <c r="AR334" i="2" l="1"/>
  <c r="AO335" i="2"/>
  <c r="AP334" i="2"/>
  <c r="AQ334" i="2"/>
  <c r="AR335" i="2" l="1"/>
  <c r="AP335" i="2"/>
  <c r="AQ335" i="2"/>
  <c r="AO336" i="2"/>
  <c r="AR336" i="2" l="1"/>
  <c r="AQ336" i="2"/>
  <c r="AP336" i="2"/>
  <c r="AO337" i="2"/>
  <c r="AR337" i="2" l="1"/>
  <c r="AP337" i="2"/>
  <c r="AQ337" i="2"/>
  <c r="AO338" i="2"/>
  <c r="AR338" i="2" l="1"/>
  <c r="AQ338" i="2"/>
  <c r="AP338" i="2"/>
  <c r="AO339" i="2"/>
  <c r="AR339" i="2" l="1"/>
  <c r="AO340" i="2"/>
  <c r="AP339" i="2"/>
  <c r="AQ339" i="2"/>
  <c r="AR340" i="2" l="1"/>
  <c r="AP340" i="2"/>
  <c r="AQ340" i="2"/>
  <c r="AO341" i="2"/>
  <c r="AR341" i="2" l="1"/>
  <c r="AO342" i="2"/>
  <c r="AP341" i="2"/>
  <c r="AQ341" i="2"/>
  <c r="AR342" i="2" l="1"/>
  <c r="AP342" i="2"/>
  <c r="AQ342" i="2"/>
  <c r="AO343" i="2"/>
  <c r="AR343" i="2" l="1"/>
  <c r="AQ343" i="2"/>
  <c r="AP343" i="2"/>
  <c r="AO344" i="2"/>
  <c r="AR344" i="2" l="1"/>
  <c r="AP344" i="2"/>
  <c r="AQ344" i="2"/>
  <c r="AO345" i="2"/>
  <c r="AR345" i="2" l="1"/>
  <c r="AO346" i="2"/>
  <c r="AP345" i="2"/>
  <c r="AQ345" i="2"/>
  <c r="AR346" i="2" l="1"/>
  <c r="AP346" i="2"/>
  <c r="AQ346" i="2"/>
  <c r="AO347" i="2"/>
  <c r="AR347" i="2" l="1"/>
  <c r="AO348" i="2"/>
  <c r="AP347" i="2"/>
  <c r="AQ347" i="2"/>
  <c r="AR348" i="2" l="1"/>
  <c r="AP348" i="2"/>
  <c r="AO349" i="2"/>
  <c r="AQ348" i="2"/>
  <c r="AR349" i="2" l="1"/>
  <c r="AO350" i="2"/>
  <c r="AP349" i="2"/>
  <c r="AQ349" i="2"/>
  <c r="AR350" i="2" l="1"/>
  <c r="AQ350" i="2"/>
  <c r="AP350" i="2"/>
  <c r="AO351" i="2"/>
  <c r="AR351" i="2" l="1"/>
  <c r="AO352" i="2"/>
  <c r="AQ351" i="2"/>
  <c r="AP351" i="2"/>
  <c r="AR352" i="2" l="1"/>
  <c r="AQ352" i="2"/>
  <c r="AO353" i="2"/>
  <c r="AP352" i="2"/>
  <c r="AR353" i="2" l="1"/>
  <c r="AO354" i="2"/>
  <c r="AP353" i="2"/>
  <c r="AQ353" i="2"/>
  <c r="AR354" i="2" l="1"/>
  <c r="AO355" i="2"/>
  <c r="AQ354" i="2"/>
  <c r="AP354" i="2"/>
  <c r="AR355" i="2" l="1"/>
  <c r="AQ355" i="2"/>
  <c r="AP355" i="2"/>
  <c r="AO356" i="2"/>
  <c r="AR356" i="2" l="1"/>
  <c r="AP356" i="2"/>
  <c r="AQ356" i="2"/>
  <c r="AO357" i="2"/>
  <c r="AR357" i="2" l="1"/>
  <c r="AP357" i="2"/>
  <c r="AQ357" i="2"/>
  <c r="AO358" i="2"/>
  <c r="AR358" i="2" l="1"/>
  <c r="AQ358" i="2"/>
  <c r="AO359" i="2"/>
  <c r="AP358" i="2"/>
  <c r="AR359" i="2" l="1"/>
  <c r="AP359" i="2"/>
  <c r="AQ359" i="2"/>
  <c r="AO360" i="2"/>
  <c r="AR360" i="2" l="1"/>
  <c r="AQ360" i="2"/>
  <c r="AP360" i="2"/>
  <c r="AO361" i="2"/>
  <c r="AR361" i="2" l="1"/>
  <c r="AP361" i="2"/>
  <c r="AO362" i="2"/>
  <c r="AQ361" i="2"/>
  <c r="AR362" i="2" l="1"/>
  <c r="AQ362" i="2"/>
  <c r="AP362" i="2"/>
  <c r="AO363" i="2"/>
  <c r="AR363" i="2" l="1"/>
  <c r="AP363" i="2"/>
  <c r="AQ363" i="2"/>
  <c r="AO364" i="2"/>
  <c r="AR364" i="2" l="1"/>
  <c r="AP364" i="2"/>
  <c r="AQ364" i="2"/>
  <c r="AO365" i="2"/>
  <c r="AR365" i="2" l="1"/>
  <c r="AO366" i="2"/>
  <c r="AQ365" i="2"/>
  <c r="AP365" i="2"/>
  <c r="AR366" i="2" l="1"/>
  <c r="AQ366" i="2"/>
  <c r="AP366" i="2"/>
  <c r="AO367" i="2"/>
  <c r="AR367" i="2" l="1"/>
  <c r="AQ367" i="2"/>
  <c r="AP367" i="2"/>
  <c r="AO368" i="2"/>
  <c r="AR368" i="2" l="1"/>
  <c r="AQ368" i="2"/>
  <c r="AP368" i="2"/>
  <c r="AO369" i="2"/>
  <c r="AR369" i="2" l="1"/>
  <c r="AQ369" i="2"/>
  <c r="AP369" i="2"/>
  <c r="AO370" i="2"/>
  <c r="AR370" i="2" l="1"/>
  <c r="AP370" i="2"/>
  <c r="AQ370" i="2"/>
  <c r="AO371" i="2"/>
  <c r="AR371" i="2" l="1"/>
  <c r="AP371" i="2"/>
  <c r="AQ371" i="2"/>
  <c r="AO372" i="2"/>
  <c r="AR372" i="2" l="1"/>
  <c r="AP372" i="2"/>
  <c r="AQ372" i="2"/>
  <c r="AO373" i="2"/>
  <c r="AR373" i="2" l="1"/>
  <c r="AO374" i="2"/>
  <c r="AQ373" i="2"/>
  <c r="AP373" i="2"/>
  <c r="AR374" i="2" l="1"/>
  <c r="AQ374" i="2"/>
  <c r="AP374" i="2"/>
  <c r="AO375" i="2"/>
  <c r="AR375" i="2" l="1"/>
  <c r="AP375" i="2"/>
  <c r="AQ375" i="2"/>
  <c r="AO376" i="2"/>
  <c r="AR376" i="2" l="1"/>
  <c r="AQ376" i="2"/>
  <c r="AP376" i="2"/>
  <c r="AO377" i="2"/>
  <c r="AR377" i="2" l="1"/>
  <c r="AP377" i="2"/>
  <c r="AQ377" i="2"/>
  <c r="AO378" i="2"/>
  <c r="AR378" i="2" l="1"/>
  <c r="AQ378" i="2"/>
  <c r="AP378" i="2"/>
  <c r="AO379" i="2"/>
  <c r="AR379" i="2" l="1"/>
  <c r="AQ379" i="2"/>
  <c r="AP379" i="2"/>
  <c r="AO380" i="2"/>
  <c r="AR380" i="2" l="1"/>
  <c r="AP380" i="2"/>
  <c r="AQ380" i="2"/>
  <c r="AO381" i="2"/>
  <c r="AR381" i="2" l="1"/>
  <c r="AO382" i="2"/>
  <c r="AP381" i="2"/>
  <c r="AQ381" i="2"/>
  <c r="AR382" i="2" l="1"/>
  <c r="AO383" i="2"/>
  <c r="AP382" i="2"/>
  <c r="AQ382" i="2"/>
  <c r="AR383" i="2" l="1"/>
  <c r="AP383" i="2"/>
  <c r="AQ383" i="2"/>
  <c r="AO384" i="2"/>
  <c r="AR384" i="2" l="1"/>
  <c r="AQ384" i="2"/>
  <c r="AP384" i="2"/>
  <c r="AO385" i="2"/>
  <c r="AR385" i="2" l="1"/>
  <c r="AQ385" i="2"/>
  <c r="AP385" i="2"/>
  <c r="AO386" i="2"/>
  <c r="AR386" i="2" l="1"/>
  <c r="AQ386" i="2"/>
  <c r="AP386" i="2"/>
</calcChain>
</file>

<file path=xl/comments1.xml><?xml version="1.0" encoding="utf-8"?>
<comments xmlns="http://schemas.openxmlformats.org/spreadsheetml/2006/main">
  <authors>
    <author>BENET Francois-Xavier (SAFRAN NACELLES)</author>
    <author>BENET Francois-Xavier (AIRCELLE)</author>
  </authors>
  <commentList>
    <comment ref="A5" authorId="0" shapeId="0">
      <text>
        <r>
          <rPr>
            <sz val="9"/>
            <color indexed="81"/>
            <rFont val="Tahoma"/>
            <family val="2"/>
          </rPr>
          <t xml:space="preserve">Prints only Damage Description filled-up pages on default printer
</t>
        </r>
        <r>
          <rPr>
            <b/>
            <sz val="9"/>
            <color indexed="81"/>
            <rFont val="Tahoma"/>
            <family val="2"/>
          </rPr>
          <t>(macros activated)</t>
        </r>
      </text>
    </comment>
    <comment ref="AG5" authorId="1" shapeId="0">
      <text>
        <r>
          <rPr>
            <sz val="9"/>
            <color indexed="81"/>
            <rFont val="Tahoma"/>
            <family val="2"/>
          </rPr>
          <t xml:space="preserve">To add pages, select "Yes" for one additional page in column "A"
</t>
        </r>
      </text>
    </comment>
    <comment ref="A10" authorId="0" shapeId="0">
      <text>
        <r>
          <rPr>
            <sz val="9"/>
            <color indexed="81"/>
            <rFont val="Tahoma"/>
            <family val="2"/>
          </rPr>
          <t xml:space="preserve">Functional only with Microsoft Outlook application 
</t>
        </r>
        <r>
          <rPr>
            <b/>
            <sz val="9"/>
            <color indexed="81"/>
            <rFont val="Tahoma"/>
            <family val="2"/>
          </rPr>
          <t>(macros activated)</t>
        </r>
      </text>
    </comment>
    <comment ref="J16" authorId="1" shapeId="0">
      <text>
        <r>
          <rPr>
            <b/>
            <sz val="9"/>
            <color indexed="81"/>
            <rFont val="Tahoma"/>
            <family val="2"/>
          </rPr>
          <t>Format : FIRST NAME LAST NAME</t>
        </r>
        <r>
          <rPr>
            <sz val="9"/>
            <color indexed="81"/>
            <rFont val="Tahoma"/>
            <family val="2"/>
          </rPr>
          <t xml:space="preserve">
CAPITAL LETTERS ONLY
</t>
        </r>
      </text>
    </comment>
    <comment ref="J17" authorId="1" shapeId="0">
      <text>
        <r>
          <rPr>
            <sz val="9"/>
            <color indexed="81"/>
            <rFont val="Tahoma"/>
            <family val="2"/>
          </rPr>
          <t xml:space="preserve">Company name
</t>
        </r>
      </text>
    </comment>
    <comment ref="J19" authorId="1" shapeId="0">
      <text>
        <r>
          <rPr>
            <b/>
            <sz val="9"/>
            <color indexed="81"/>
            <rFont val="Tahoma"/>
            <family val="2"/>
          </rPr>
          <t>Country code</t>
        </r>
        <r>
          <rPr>
            <sz val="9"/>
            <color indexed="81"/>
            <rFont val="Tahoma"/>
            <family val="2"/>
          </rPr>
          <t xml:space="preserve">
</t>
        </r>
      </text>
    </comment>
    <comment ref="M19" authorId="1" shapeId="0">
      <text>
        <r>
          <rPr>
            <b/>
            <sz val="9"/>
            <color indexed="81"/>
            <rFont val="Tahoma"/>
            <family val="2"/>
          </rPr>
          <t>Remove all punctuation, signs and spaces</t>
        </r>
        <r>
          <rPr>
            <sz val="9"/>
            <color indexed="81"/>
            <rFont val="Tahoma"/>
            <family val="2"/>
          </rPr>
          <t xml:space="preserve">
</t>
        </r>
      </text>
    </comment>
    <comment ref="W20" authorId="1" shapeId="0">
      <text>
        <r>
          <rPr>
            <b/>
            <sz val="9"/>
            <color indexed="81"/>
            <rFont val="Tahoma"/>
            <family val="2"/>
          </rPr>
          <t xml:space="preserve">Format : DD/MM/YYYY
</t>
        </r>
      </text>
    </comment>
    <comment ref="AD20" authorId="1" shapeId="0">
      <text>
        <r>
          <rPr>
            <b/>
            <sz val="9"/>
            <color indexed="81"/>
            <rFont val="Tahoma"/>
            <family val="2"/>
          </rPr>
          <t>Format example: 2:00 AM (UTC)</t>
        </r>
      </text>
    </comment>
    <comment ref="J24" authorId="1" shapeId="0">
      <text>
        <r>
          <rPr>
            <b/>
            <sz val="9"/>
            <color indexed="81"/>
            <rFont val="Tahoma"/>
            <family val="2"/>
          </rPr>
          <t>ICAO-Commercial designation</t>
        </r>
        <r>
          <rPr>
            <sz val="9"/>
            <color indexed="81"/>
            <rFont val="Tahoma"/>
            <family val="2"/>
          </rPr>
          <t xml:space="preserve">
</t>
        </r>
      </text>
    </comment>
    <comment ref="J28" authorId="1" shapeId="0">
      <text>
        <r>
          <rPr>
            <b/>
            <sz val="9"/>
            <color indexed="81"/>
            <rFont val="Tahoma"/>
            <family val="2"/>
          </rPr>
          <t>Refer to colums AK of this excel sheet to find your End Item</t>
        </r>
        <r>
          <rPr>
            <sz val="9"/>
            <color indexed="81"/>
            <rFont val="Tahoma"/>
            <family val="2"/>
          </rPr>
          <t xml:space="preserve">
</t>
        </r>
      </text>
    </comment>
    <comment ref="Z28" authorId="1" shapeId="0">
      <text>
        <r>
          <rPr>
            <b/>
            <sz val="9"/>
            <color indexed="81"/>
            <rFont val="Tahoma"/>
            <family val="2"/>
          </rPr>
          <t>Refer to IPC/IPL Designation or to marking on the part itself</t>
        </r>
        <r>
          <rPr>
            <sz val="9"/>
            <color indexed="81"/>
            <rFont val="Tahoma"/>
            <family val="2"/>
          </rPr>
          <t xml:space="preserve">
CAPITAL LETTERS ONLY</t>
        </r>
      </text>
    </comment>
    <comment ref="J29" authorId="1" shapeId="0">
      <text>
        <r>
          <rPr>
            <b/>
            <sz val="9"/>
            <color indexed="81"/>
            <rFont val="Tahoma"/>
            <family val="2"/>
          </rPr>
          <t>Refer to IPC/IPL number</t>
        </r>
      </text>
    </comment>
    <comment ref="Z29" authorId="1" shapeId="0">
      <text>
        <r>
          <rPr>
            <b/>
            <sz val="9"/>
            <color indexed="81"/>
            <rFont val="Tahoma"/>
            <family val="2"/>
          </rPr>
          <t>Refer to IPC/IPL number</t>
        </r>
      </text>
    </comment>
    <comment ref="J34" authorId="1" shapeId="0">
      <text>
        <r>
          <rPr>
            <b/>
            <sz val="9"/>
            <color indexed="81"/>
            <rFont val="Tahoma"/>
            <family val="2"/>
          </rPr>
          <t>Refer to colums AL of this excel sheet to find your Subcomponent</t>
        </r>
      </text>
    </comment>
    <comment ref="J44" authorId="1" shapeId="0">
      <text>
        <r>
          <rPr>
            <sz val="9"/>
            <color indexed="81"/>
            <rFont val="Tahoma"/>
            <family val="2"/>
          </rPr>
          <t xml:space="preserve">Aft looking Fwd
</t>
        </r>
      </text>
    </comment>
    <comment ref="Z44" authorId="1" shapeId="0">
      <text>
        <r>
          <rPr>
            <b/>
            <sz val="9"/>
            <color indexed="81"/>
            <rFont val="Tahoma"/>
            <family val="2"/>
          </rPr>
          <t>For full depth write:" 999 "</t>
        </r>
        <r>
          <rPr>
            <sz val="9"/>
            <color indexed="81"/>
            <rFont val="Tahoma"/>
            <family val="2"/>
          </rPr>
          <t xml:space="preserve">
</t>
        </r>
      </text>
    </comment>
    <comment ref="T45" authorId="1" shapeId="0">
      <text>
        <r>
          <rPr>
            <sz val="9"/>
            <color indexed="81"/>
            <rFont val="Tahoma"/>
            <family val="2"/>
          </rPr>
          <t xml:space="preserve">For composite parts
</t>
        </r>
      </text>
    </comment>
    <comment ref="E51" authorId="0" shapeId="0">
      <text>
        <r>
          <rPr>
            <b/>
            <sz val="9"/>
            <color indexed="81"/>
            <rFont val="Tahoma"/>
            <family val="2"/>
          </rPr>
          <t>Pess ALT+ENTER to go to next line</t>
        </r>
      </text>
    </comment>
    <comment ref="C68" authorId="0" shapeId="0">
      <text>
        <r>
          <rPr>
            <b/>
            <sz val="9"/>
            <color indexed="81"/>
            <rFont val="Tahoma"/>
            <family val="2"/>
          </rPr>
          <t>Pess ALT+ENTER to go to next line</t>
        </r>
      </text>
    </comment>
    <comment ref="C96" authorId="0" shapeId="0">
      <text>
        <r>
          <rPr>
            <b/>
            <sz val="9"/>
            <color indexed="81"/>
            <rFont val="Tahoma"/>
            <family val="2"/>
          </rPr>
          <t>Pess ALT+ENTER to go to next line</t>
        </r>
      </text>
    </comment>
    <comment ref="AG118" authorId="1" shapeId="0">
      <text>
        <r>
          <rPr>
            <sz val="9"/>
            <color indexed="81"/>
            <rFont val="Tahoma"/>
            <family val="2"/>
          </rPr>
          <t xml:space="preserve">To add pages, select "Yes" for one additional page in column "A"
</t>
        </r>
      </text>
    </comment>
  </commentList>
</comments>
</file>

<file path=xl/comments2.xml><?xml version="1.0" encoding="utf-8"?>
<comments xmlns="http://schemas.openxmlformats.org/spreadsheetml/2006/main">
  <authors>
    <author>BENET Francois-Xavier (AIRCELLE)</author>
  </authors>
  <commentList>
    <comment ref="BV8" authorId="0" shapeId="0">
      <text>
        <r>
          <rPr>
            <b/>
            <sz val="9"/>
            <color indexed="81"/>
            <rFont val="Tahoma"/>
            <family val="2"/>
          </rPr>
          <t xml:space="preserve">Récupérer URL </t>
        </r>
        <r>
          <rPr>
            <b/>
            <u/>
            <sz val="9"/>
            <color indexed="81"/>
            <rFont val="Tahoma"/>
            <family val="2"/>
          </rPr>
          <t>UNIQUEMENT</t>
        </r>
        <r>
          <rPr>
            <b/>
            <sz val="9"/>
            <color indexed="81"/>
            <rFont val="Tahoma"/>
            <family val="2"/>
          </rPr>
          <t xml:space="preserve"> après génération du cas</t>
        </r>
      </text>
    </comment>
    <comment ref="CN8" authorId="0" shapeId="0">
      <text>
        <r>
          <rPr>
            <b/>
            <sz val="9"/>
            <color indexed="81"/>
            <rFont val="Tahoma"/>
            <family val="2"/>
          </rPr>
          <t>CLIQUER SUR "FERMER NDD" UNIQUEMENT A LA FIN DE LA CREATION DU CAS</t>
        </r>
        <r>
          <rPr>
            <sz val="9"/>
            <color indexed="81"/>
            <rFont val="Tahoma"/>
            <family val="2"/>
          </rPr>
          <t xml:space="preserve">
</t>
        </r>
      </text>
    </comment>
    <comment ref="CH11" authorId="0" shapeId="0">
      <text>
        <r>
          <rPr>
            <b/>
            <sz val="9"/>
            <color indexed="81"/>
            <rFont val="Tahoma"/>
            <family val="2"/>
          </rPr>
          <t xml:space="preserve">INDIQUER LA </t>
        </r>
        <r>
          <rPr>
            <b/>
            <u/>
            <sz val="9"/>
            <color indexed="81"/>
            <rFont val="Tahoma"/>
            <family val="2"/>
          </rPr>
          <t xml:space="preserve">REVISION </t>
        </r>
        <r>
          <rPr>
            <sz val="9"/>
            <color indexed="81"/>
            <rFont val="Tahoma"/>
            <family val="2"/>
          </rPr>
          <t xml:space="preserve">
</t>
        </r>
      </text>
    </comment>
    <comment ref="BG18" authorId="0" shapeId="0">
      <text>
        <r>
          <rPr>
            <b/>
            <sz val="9"/>
            <color indexed="81"/>
            <rFont val="Tahoma"/>
            <family val="2"/>
          </rPr>
          <t>A respecter à des fins de suivi navigabilité</t>
        </r>
      </text>
    </comment>
    <comment ref="BP18" authorId="0" shapeId="0">
      <text>
        <r>
          <rPr>
            <b/>
            <sz val="9"/>
            <color indexed="81"/>
            <rFont val="Tahoma"/>
            <family val="2"/>
          </rPr>
          <t>A cocher dans le cas d'un contrat de service</t>
        </r>
        <r>
          <rPr>
            <sz val="9"/>
            <color indexed="81"/>
            <rFont val="Tahoma"/>
            <family val="2"/>
          </rPr>
          <t xml:space="preserve">
</t>
        </r>
      </text>
    </comment>
  </commentList>
</comments>
</file>

<file path=xl/sharedStrings.xml><?xml version="1.0" encoding="utf-8"?>
<sst xmlns="http://schemas.openxmlformats.org/spreadsheetml/2006/main" count="9877" uniqueCount="4667">
  <si>
    <t>Date</t>
  </si>
  <si>
    <t>must contain an entry in order to process a repair request.</t>
  </si>
  <si>
    <t>Priority</t>
  </si>
  <si>
    <t>Request Type</t>
  </si>
  <si>
    <t>Technical inquiry</t>
  </si>
  <si>
    <t>Fly-on</t>
  </si>
  <si>
    <t>Repair request</t>
  </si>
  <si>
    <t>In service</t>
  </si>
  <si>
    <t>A-Check</t>
  </si>
  <si>
    <t>Nacelle Situation</t>
  </si>
  <si>
    <t>Contact Name</t>
  </si>
  <si>
    <t>Phone Number</t>
  </si>
  <si>
    <t>AIRCRAFT INFORMATION</t>
  </si>
  <si>
    <t>CUSTOMER INFORMATION</t>
  </si>
  <si>
    <t>Program</t>
  </si>
  <si>
    <t>Airline</t>
  </si>
  <si>
    <t>AFFECTED NACELLE COMPONENT INFORMATION</t>
  </si>
  <si>
    <t>End item Flight Hours</t>
  </si>
  <si>
    <t>End item Flight Cycles</t>
  </si>
  <si>
    <t>LH</t>
  </si>
  <si>
    <t>RH</t>
  </si>
  <si>
    <t>N/A</t>
  </si>
  <si>
    <t>Damage Type</t>
  </si>
  <si>
    <t>Affected area</t>
  </si>
  <si>
    <t>Edge</t>
  </si>
  <si>
    <t>Main area</t>
  </si>
  <si>
    <t xml:space="preserve">Fasteners </t>
  </si>
  <si>
    <t>Stiffeners</t>
  </si>
  <si>
    <t>Fwd Internal</t>
  </si>
  <si>
    <t>Fwd External</t>
  </si>
  <si>
    <t>Aft Internal</t>
  </si>
  <si>
    <t>Aft External</t>
  </si>
  <si>
    <t>Middle Internal</t>
  </si>
  <si>
    <t>Middle External</t>
  </si>
  <si>
    <t>Max depth</t>
  </si>
  <si>
    <t>More</t>
  </si>
  <si>
    <t>inches</t>
  </si>
  <si>
    <t>Root cause</t>
  </si>
  <si>
    <t>Maintenance error</t>
  </si>
  <si>
    <t>Other</t>
  </si>
  <si>
    <t>Delay</t>
  </si>
  <si>
    <t>Cancellation</t>
  </si>
  <si>
    <t>Diversion</t>
  </si>
  <si>
    <t>No impact</t>
  </si>
  <si>
    <t>Unknown</t>
  </si>
  <si>
    <t>DESCRIPTION AND DETAILS OF DAMAGE</t>
  </si>
  <si>
    <t>EVENT DESCRIPTION</t>
  </si>
  <si>
    <t>Time</t>
  </si>
  <si>
    <t>A/C Location</t>
  </si>
  <si>
    <t>-</t>
  </si>
  <si>
    <t>Inaccurate or missing information can result in delays, please ensure all details are addressed and all questions answered.</t>
  </si>
  <si>
    <r>
      <rPr>
        <b/>
        <u/>
        <sz val="14"/>
        <color rgb="FFFF0000"/>
        <rFont val="Calibri"/>
        <family val="2"/>
        <scheme val="minor"/>
      </rPr>
      <t>IMPORTANT NOTE</t>
    </r>
    <r>
      <rPr>
        <b/>
        <sz val="11"/>
        <color rgb="FFFF0000"/>
        <rFont val="Calibri"/>
        <family val="2"/>
        <scheme val="minor"/>
      </rPr>
      <t xml:space="preserve">: All highlighted blocks                    </t>
    </r>
  </si>
  <si>
    <t>"at the beginning of the subject of your email</t>
  </si>
  <si>
    <t>Oper. consequences</t>
  </si>
  <si>
    <t>Missing fasteners</t>
  </si>
  <si>
    <t>)</t>
  </si>
  <si>
    <t>mm</t>
  </si>
  <si>
    <r>
      <rPr>
        <b/>
        <sz val="10"/>
        <color rgb="FFFF0000"/>
        <rFont val="Arial"/>
        <family val="2"/>
      </rPr>
      <t>24/7 Technical Call Center</t>
    </r>
    <r>
      <rPr>
        <b/>
        <sz val="8"/>
        <color rgb="FFFF0000"/>
        <rFont val="Arial"/>
        <family val="2"/>
      </rPr>
      <t xml:space="preserve">
</t>
    </r>
    <r>
      <rPr>
        <sz val="9"/>
        <rFont val="Arial"/>
        <family val="2"/>
      </rPr>
      <t>Phone : + (33) 164 148 033
Fax : + (33) 164 148 013</t>
    </r>
  </si>
  <si>
    <r>
      <rPr>
        <b/>
        <sz val="24"/>
        <color theme="1"/>
        <rFont val="Calibri"/>
        <family val="2"/>
        <scheme val="minor"/>
      </rPr>
      <t>DAMAGE DESCRIPTION</t>
    </r>
    <r>
      <rPr>
        <sz val="11"/>
        <color theme="1"/>
        <rFont val="Calibri"/>
        <family val="2"/>
        <scheme val="minor"/>
      </rPr>
      <t xml:space="preserve">
</t>
    </r>
    <r>
      <rPr>
        <b/>
        <sz val="14"/>
        <color theme="1"/>
        <rFont val="Calibri"/>
        <family val="2"/>
        <scheme val="minor"/>
      </rPr>
      <t>CUSTOMER SUPPORT ENGINEERING</t>
    </r>
  </si>
  <si>
    <t>Request Date</t>
  </si>
  <si>
    <t>E-mail Address</t>
  </si>
  <si>
    <r>
      <rPr>
        <b/>
        <u/>
        <sz val="11"/>
        <color theme="1"/>
        <rFont val="Calibri"/>
        <family val="2"/>
        <scheme val="minor"/>
      </rPr>
      <t>Digital pictures and detailed schemes of the damaged area</t>
    </r>
    <r>
      <rPr>
        <sz val="11"/>
        <color theme="1"/>
        <rFont val="Calibri"/>
        <family val="2"/>
        <scheme val="minor"/>
      </rPr>
      <t xml:space="preserve">
</t>
    </r>
    <r>
      <rPr>
        <sz val="8"/>
        <color theme="1"/>
        <rFont val="Calibri"/>
        <family val="2"/>
        <scheme val="minor"/>
      </rPr>
      <t>(Zoom progressively done on the damaged area)</t>
    </r>
  </si>
  <si>
    <r>
      <rPr>
        <b/>
        <u/>
        <sz val="11"/>
        <color theme="1"/>
        <rFont val="Calibri"/>
        <family val="2"/>
        <scheme val="minor"/>
      </rPr>
      <t>Location of the damage</t>
    </r>
    <r>
      <rPr>
        <sz val="11"/>
        <color theme="1"/>
        <rFont val="Calibri"/>
        <family val="2"/>
        <scheme val="minor"/>
      </rPr>
      <t xml:space="preserve">
</t>
    </r>
    <r>
      <rPr>
        <sz val="8"/>
        <color theme="1"/>
        <rFont val="Calibri"/>
        <family val="2"/>
        <scheme val="minor"/>
      </rPr>
      <t>(Inside/Outside, distance to frame, rib, fastener row…)</t>
    </r>
  </si>
  <si>
    <r>
      <rPr>
        <b/>
        <u/>
        <sz val="11"/>
        <color theme="1"/>
        <rFont val="Calibri"/>
        <family val="2"/>
        <scheme val="minor"/>
      </rPr>
      <t>Damage size including</t>
    </r>
    <r>
      <rPr>
        <b/>
        <sz val="11"/>
        <color theme="1"/>
        <rFont val="Calibri"/>
        <family val="2"/>
        <scheme val="minor"/>
      </rPr>
      <t xml:space="preserve"> :</t>
    </r>
    <r>
      <rPr>
        <sz val="11"/>
        <color theme="1"/>
        <rFont val="Calibri"/>
        <family val="2"/>
        <scheme val="minor"/>
      </rPr>
      <t xml:space="preserve">
</t>
    </r>
    <r>
      <rPr>
        <sz val="8"/>
        <color theme="1"/>
        <rFont val="Calibri"/>
        <family val="2"/>
        <scheme val="minor"/>
      </rPr>
      <t>Length, width, depth of damage, delamination for sandwich and composite panel…</t>
    </r>
  </si>
  <si>
    <t>Aircraft MSN</t>
  </si>
  <si>
    <t>End item Part Nber</t>
  </si>
  <si>
    <t>End item Serial Nber</t>
  </si>
  <si>
    <t>Part Nber</t>
  </si>
  <si>
    <t>Serial/Lot Nber</t>
  </si>
  <si>
    <t>Other root cause</t>
  </si>
  <si>
    <t>Code</t>
  </si>
  <si>
    <t>Nigeria</t>
  </si>
  <si>
    <t>Ghana</t>
  </si>
  <si>
    <t>India</t>
  </si>
  <si>
    <t>Bahamas</t>
  </si>
  <si>
    <t>Aruba</t>
  </si>
  <si>
    <t>Anguilla</t>
  </si>
  <si>
    <t>France</t>
  </si>
  <si>
    <t>Mali</t>
  </si>
  <si>
    <t>Belgium</t>
  </si>
  <si>
    <t>Brazil</t>
  </si>
  <si>
    <t>Belize</t>
  </si>
  <si>
    <t>Congo</t>
  </si>
  <si>
    <t>Venezuela</t>
  </si>
  <si>
    <t>Saint Vincent</t>
  </si>
  <si>
    <t>Bangladesh</t>
  </si>
  <si>
    <t>Qatar</t>
  </si>
  <si>
    <t>Guatemala</t>
  </si>
  <si>
    <t>Guam</t>
  </si>
  <si>
    <t>Cuba</t>
  </si>
  <si>
    <t>Hong Kong</t>
  </si>
  <si>
    <t>Ukraine</t>
  </si>
  <si>
    <t>Pakistan</t>
  </si>
  <si>
    <t>Jersey</t>
  </si>
  <si>
    <t>Gabon</t>
  </si>
  <si>
    <t>Togo</t>
  </si>
  <si>
    <t>Liberia</t>
  </si>
  <si>
    <t>Costa Rica</t>
  </si>
  <si>
    <t>Portugal</t>
  </si>
  <si>
    <t>Luxembourg</t>
  </si>
  <si>
    <t>Oman</t>
  </si>
  <si>
    <t>Nicaragua</t>
  </si>
  <si>
    <t>Philippines</t>
  </si>
  <si>
    <t>Uruguay</t>
  </si>
  <si>
    <t>Kenya</t>
  </si>
  <si>
    <t>Niger</t>
  </si>
  <si>
    <t>Burkina Faso</t>
  </si>
  <si>
    <t>Panama</t>
  </si>
  <si>
    <t>Guadeloupe</t>
  </si>
  <si>
    <t>Honduras</t>
  </si>
  <si>
    <t>El Salvador</t>
  </si>
  <si>
    <t>Iran</t>
  </si>
  <si>
    <t>Laos</t>
  </si>
  <si>
    <t>Canada</t>
  </si>
  <si>
    <t>A/C Flight Hours (FH)</t>
  </si>
  <si>
    <t>A/C Flight Cycles (FC)</t>
  </si>
  <si>
    <t xml:space="preserve">Aborted Take Off </t>
  </si>
  <si>
    <t>Air Turn Back</t>
  </si>
  <si>
    <t>Jordanie</t>
  </si>
  <si>
    <t>États-Unis</t>
  </si>
  <si>
    <t>Allemagne</t>
  </si>
  <si>
    <t>Brésil</t>
  </si>
  <si>
    <t>Taïwan</t>
  </si>
  <si>
    <t>Royaume-Uni</t>
  </si>
  <si>
    <t>Algérie</t>
  </si>
  <si>
    <t>Inde</t>
  </si>
  <si>
    <t>Malaisie</t>
  </si>
  <si>
    <t>Mexique</t>
  </si>
  <si>
    <t>Australie</t>
  </si>
  <si>
    <t>Italie</t>
  </si>
  <si>
    <t>Chine</t>
  </si>
  <si>
    <t>Argentine</t>
  </si>
  <si>
    <t>Maroc</t>
  </si>
  <si>
    <t>Aerovias Nacionales de Colombia</t>
  </si>
  <si>
    <t>Pays-Bas</t>
  </si>
  <si>
    <t>Finlande</t>
  </si>
  <si>
    <t>Pérou</t>
  </si>
  <si>
    <t>Grèce</t>
  </si>
  <si>
    <t>Bénin</t>
  </si>
  <si>
    <t>Géorgie</t>
  </si>
  <si>
    <t>Japon</t>
  </si>
  <si>
    <t>Cambodge</t>
  </si>
  <si>
    <t>Islande</t>
  </si>
  <si>
    <t>Brunei</t>
  </si>
  <si>
    <t>Tunisie</t>
  </si>
  <si>
    <t>Viêt Nam</t>
  </si>
  <si>
    <t>Indonésie</t>
  </si>
  <si>
    <t>Botswana</t>
  </si>
  <si>
    <t>République dominicaine</t>
  </si>
  <si>
    <t>Lettonie</t>
  </si>
  <si>
    <t>Russie</t>
  </si>
  <si>
    <t>British West Indian Airways</t>
  </si>
  <si>
    <t>Norvège</t>
  </si>
  <si>
    <t>Biélorussie</t>
  </si>
  <si>
    <t>îles Marshall</t>
  </si>
  <si>
    <t>Chypre</t>
  </si>
  <si>
    <t>Pologne</t>
  </si>
  <si>
    <t>Danemark</t>
  </si>
  <si>
    <t>Sénégal</t>
  </si>
  <si>
    <t>Suisse</t>
  </si>
  <si>
    <t>Angola</t>
  </si>
  <si>
    <t>Bulgarie</t>
  </si>
  <si>
    <t>Nouvelle-Angleterre</t>
  </si>
  <si>
    <t>Somalie et Djibouti</t>
  </si>
  <si>
    <t>Espagne</t>
  </si>
  <si>
    <t>Slovaquie</t>
  </si>
  <si>
    <t>Estonie</t>
  </si>
  <si>
    <t>Irlande</t>
  </si>
  <si>
    <t>Émirats arabes unis</t>
  </si>
  <si>
    <t>Équateur</t>
  </si>
  <si>
    <t>Bahreïn</t>
  </si>
  <si>
    <t>Thaïlande</t>
  </si>
  <si>
    <t>Afrique du Sud</t>
  </si>
  <si>
    <t>Colombie</t>
  </si>
  <si>
    <t>Afghanistan</t>
  </si>
  <si>
    <t>Turquie</t>
  </si>
  <si>
    <t>Fidji</t>
  </si>
  <si>
    <t>Yémen</t>
  </si>
  <si>
    <t>Gambie</t>
  </si>
  <si>
    <t>Bahreïn, Oman et Abou Dhabi</t>
  </si>
  <si>
    <t>Islande/Italie</t>
  </si>
  <si>
    <t>îles Cook</t>
  </si>
  <si>
    <t>Autriche</t>
  </si>
  <si>
    <t>Seychelles</t>
  </si>
  <si>
    <t>Ouzbékistan</t>
  </si>
  <si>
    <t>Chili</t>
  </si>
  <si>
    <t>Suède</t>
  </si>
  <si>
    <t>Macédoine</t>
  </si>
  <si>
    <t>Yemen Airways</t>
  </si>
  <si>
    <t>Israël</t>
  </si>
  <si>
    <t>Bosnie-Herzégovine</t>
  </si>
  <si>
    <t>JAL</t>
  </si>
  <si>
    <t>Jamaïque</t>
  </si>
  <si>
    <t>Slovénie</t>
  </si>
  <si>
    <t>Azerbaïdjan</t>
  </si>
  <si>
    <t>Bhoutan</t>
  </si>
  <si>
    <t>Kazakhstan</t>
  </si>
  <si>
    <t>Corée du Sud</t>
  </si>
  <si>
    <t>Malte</t>
  </si>
  <si>
    <t>Kirghizistan</t>
  </si>
  <si>
    <t>Koweït</t>
  </si>
  <si>
    <t>Libye</t>
  </si>
  <si>
    <t>Lituanie</t>
  </si>
  <si>
    <t>Albanie</t>
  </si>
  <si>
    <t>Hongrie</t>
  </si>
  <si>
    <t>Madagascar</t>
  </si>
  <si>
    <t>Liban</t>
  </si>
  <si>
    <t>Singapour</t>
  </si>
  <si>
    <t>Mauritanie</t>
  </si>
  <si>
    <t>Mongolie</t>
  </si>
  <si>
    <t>Vanuatu</t>
  </si>
  <si>
    <t>Nouvelle-Zélande</t>
  </si>
  <si>
    <t>CSA</t>
  </si>
  <si>
    <t>Nauru</t>
  </si>
  <si>
    <t>Croatie</t>
  </si>
  <si>
    <t>Italie, cf. Volare Web</t>
  </si>
  <si>
    <t>Samoa</t>
  </si>
  <si>
    <t>Saint-Pierre-et-Miquelon</t>
  </si>
  <si>
    <t>Tanzanie</t>
  </si>
  <si>
    <t>Papouasie-Nouvelle-Guinée</t>
  </si>
  <si>
    <t>Suriname</t>
  </si>
  <si>
    <t>Paraguay</t>
  </si>
  <si>
    <t>Cameroun</t>
  </si>
  <si>
    <t>Kyrgyzstan</t>
  </si>
  <si>
    <t>Malawi</t>
  </si>
  <si>
    <t>République tchèque</t>
  </si>
  <si>
    <t>cargo</t>
  </si>
  <si>
    <t>Zambie</t>
  </si>
  <si>
    <t>Népal</t>
  </si>
  <si>
    <t>Syrie</t>
  </si>
  <si>
    <t>Moldavie</t>
  </si>
  <si>
    <t>Roumanie</t>
  </si>
  <si>
    <t>Soudan</t>
  </si>
  <si>
    <t>Belgique</t>
  </si>
  <si>
    <t>Namibie</t>
  </si>
  <si>
    <t>Polynésie française</t>
  </si>
  <si>
    <t>France, Nouvelle-Calédonie</t>
  </si>
  <si>
    <t>Turkménistan</t>
  </si>
  <si>
    <t>Birmanie</t>
  </si>
  <si>
    <t>Sri Lanka</t>
  </si>
  <si>
    <t>Zimbabwe</t>
  </si>
  <si>
    <t>Cap-Vert</t>
  </si>
  <si>
    <t>Côte d'Ivoire</t>
  </si>
  <si>
    <t>Rwanda</t>
  </si>
  <si>
    <t>Hawaii</t>
  </si>
  <si>
    <t>Arabie Saoudite</t>
  </si>
  <si>
    <t>Swaziland</t>
  </si>
  <si>
    <t>Macao</t>
  </si>
  <si>
    <t>groupe Japan Airlines</t>
  </si>
  <si>
    <t>Kiribati</t>
  </si>
  <si>
    <t>Somalie</t>
  </si>
  <si>
    <t>Saratov Airlines</t>
  </si>
  <si>
    <t>Curaçao</t>
  </si>
  <si>
    <t>Tadjikistan</t>
  </si>
  <si>
    <t>Tchad</t>
  </si>
  <si>
    <t>États-Unis et dépendances</t>
  </si>
  <si>
    <t>Part Designation</t>
  </si>
  <si>
    <t>Aborted Landing</t>
  </si>
  <si>
    <t>Main Location</t>
  </si>
  <si>
    <t>Max missing plies</t>
  </si>
  <si>
    <t>CND performed</t>
  </si>
  <si>
    <t>24H Phone Number</t>
  </si>
  <si>
    <t>Requester entity</t>
  </si>
  <si>
    <t>CFM56-2A_DC8</t>
  </si>
  <si>
    <t>CFM56-2A_AWACS</t>
  </si>
  <si>
    <t>CFM56-5A_A320ceo</t>
  </si>
  <si>
    <t>CFM56-5B_A320ceo</t>
  </si>
  <si>
    <t>CFM56-5C_A340-200/300</t>
  </si>
  <si>
    <t>BR710_GV</t>
  </si>
  <si>
    <t>BR710_GX</t>
  </si>
  <si>
    <t>BR710_GV SP</t>
  </si>
  <si>
    <t>HTF7000_Legacy 450/500</t>
  </si>
  <si>
    <t>HTF7000_G280</t>
  </si>
  <si>
    <t>CF34-8E_EMB 170/175</t>
  </si>
  <si>
    <t>AE 3007A_ERJ 135/145</t>
  </si>
  <si>
    <t>AE 2100_SAAB 2000</t>
  </si>
  <si>
    <t>PWC307_F7X/F8X</t>
  </si>
  <si>
    <t>GP7200_A380</t>
  </si>
  <si>
    <t>PW6000_A318</t>
  </si>
  <si>
    <t>T500_A340-500/600</t>
  </si>
  <si>
    <t>T900_A380</t>
  </si>
  <si>
    <t>LEAP-1A_A320neo</t>
  </si>
  <si>
    <t>LEAP-1C_C919</t>
  </si>
  <si>
    <t>PP20_G7000/8000</t>
  </si>
  <si>
    <t>OTHER</t>
  </si>
  <si>
    <t>Aircraft Tail Number</t>
  </si>
  <si>
    <t>AAR CORP</t>
  </si>
  <si>
    <t>ADRIA AIRWAYS</t>
  </si>
  <si>
    <t>JP</t>
  </si>
  <si>
    <t>AERNNOVA AEROSPACE (IKARUS)</t>
  </si>
  <si>
    <t>AERO SYSTEMS ENGINEERING</t>
  </si>
  <si>
    <t>AERO TECHNICAL COMPONENTS</t>
  </si>
  <si>
    <t>AERO TECHNICS</t>
  </si>
  <si>
    <t>AEROEAGLE RESOURCES ASIA</t>
  </si>
  <si>
    <t>AEROFLOT COMPANY</t>
  </si>
  <si>
    <t>AEROLINEAS ARGENTINAS</t>
  </si>
  <si>
    <t>AR</t>
  </si>
  <si>
    <t>AEROMEC</t>
  </si>
  <si>
    <t>AEROSTRUCTURE MIDDLE EAST SERVICES(AMES)</t>
  </si>
  <si>
    <t>AEROTECH PEISSENBERG</t>
  </si>
  <si>
    <t>AFRIQIYAH AIRWAYS</t>
  </si>
  <si>
    <t>AIR CANADA</t>
  </si>
  <si>
    <t>AIR CARAIBES INDUSTRIES</t>
  </si>
  <si>
    <t>AIR CHINA</t>
  </si>
  <si>
    <t>CA</t>
  </si>
  <si>
    <t>AIR EUROPA LINEAS AEREAS</t>
  </si>
  <si>
    <t>AIR FRANCE INDUSTRIES</t>
  </si>
  <si>
    <t>AIR MALTA</t>
  </si>
  <si>
    <t>AIR MAURITIUS</t>
  </si>
  <si>
    <t>AIR MEDITERRANEE</t>
  </si>
  <si>
    <t>AIR NAMIBIA</t>
  </si>
  <si>
    <t>AIR SERVICES</t>
  </si>
  <si>
    <t>AIR TANKER SERVICES</t>
  </si>
  <si>
    <t>AIR TRANSAT</t>
  </si>
  <si>
    <t>AIRASIA X</t>
  </si>
  <si>
    <t>AIRBUS MILITARY (EADS CASA)</t>
  </si>
  <si>
    <t>AIRBUS SAS</t>
  </si>
  <si>
    <t>AIRINMAR</t>
  </si>
  <si>
    <t>AIRSTONE</t>
  </si>
  <si>
    <t>AJ WALTER AVIATION</t>
  </si>
  <si>
    <t>ALARIS AEROSPACE SYSTEMS</t>
  </si>
  <si>
    <t>ALENIA AERMACCHI</t>
  </si>
  <si>
    <t>ALITALIA</t>
  </si>
  <si>
    <t>AMECO</t>
  </si>
  <si>
    <t>AMERICAN COMPOSITES</t>
  </si>
  <si>
    <t>APS - AIR PARTS SERVICES</t>
  </si>
  <si>
    <t>ARAMCO OVERSEAS COMPANY</t>
  </si>
  <si>
    <t>ARIK AIR INTERNATIONAL</t>
  </si>
  <si>
    <t>ARMAVIA</t>
  </si>
  <si>
    <t>ARTEMIS AEROSPACE</t>
  </si>
  <si>
    <t>ASIANA AIRLINES</t>
  </si>
  <si>
    <t>AUSTRIAN AIRLINES</t>
  </si>
  <si>
    <t>AVIANCA</t>
  </si>
  <si>
    <t>AVIANCA CARGO</t>
  </si>
  <si>
    <t>AVIATION EXCELLENCE</t>
  </si>
  <si>
    <t>AVIATION MBBH</t>
  </si>
  <si>
    <t>AZERBAIJAN AIRLINES</t>
  </si>
  <si>
    <t>AZUL LINHAS AEREAS BRASILEIRAS</t>
  </si>
  <si>
    <t>BA CITYFLYER</t>
  </si>
  <si>
    <t>BA CONNECT</t>
  </si>
  <si>
    <t>TH</t>
  </si>
  <si>
    <t>BMI REGIONAL</t>
  </si>
  <si>
    <t>BOEING COMMERCIAL AIRPLANES GROUP</t>
  </si>
  <si>
    <t>BOMBARDIER AEROSPACE</t>
  </si>
  <si>
    <t>BRITISH AIRWAYS</t>
  </si>
  <si>
    <t>BULGARIA AIR</t>
  </si>
  <si>
    <t>CARPATAIR</t>
  </si>
  <si>
    <t>CATHAY PACIFIC</t>
  </si>
  <si>
    <t>CEBU PACIFIC AIR</t>
  </si>
  <si>
    <t>CELERAK</t>
  </si>
  <si>
    <t>CFM INTERNATIONAL</t>
  </si>
  <si>
    <t>CHINA AIRLINES</t>
  </si>
  <si>
    <t>CHINA AVIATION SUPPLIES SOUTHWEST</t>
  </si>
  <si>
    <t>CHINA EASTERN AIRLINES</t>
  </si>
  <si>
    <t>MU</t>
  </si>
  <si>
    <t>CHINA NATIONAL AVIATION</t>
  </si>
  <si>
    <t>CHINA SOUTHERN AIRLINES</t>
  </si>
  <si>
    <t>CNS AVIATION</t>
  </si>
  <si>
    <t>CONSTANT AVIATION</t>
  </si>
  <si>
    <t>CORSAIR INTERNATIONAL</t>
  </si>
  <si>
    <t>DASSAULT AVIATION</t>
  </si>
  <si>
    <t>DASSAULT FALCON JET</t>
  </si>
  <si>
    <t>DASSAULT FALCON SERVICES</t>
  </si>
  <si>
    <t>DEUTSCHE LUFTHANSA</t>
  </si>
  <si>
    <t>DIGEX</t>
  </si>
  <si>
    <t>DIVERSIFIED AERO SERVICES</t>
  </si>
  <si>
    <t>DUNCAN AVIATION</t>
  </si>
  <si>
    <t>EAS INDUSTRIES</t>
  </si>
  <si>
    <t>EASTERN AIRWAYS</t>
  </si>
  <si>
    <t>EDELWEISS AIR</t>
  </si>
  <si>
    <t>EGYPTAIR</t>
  </si>
  <si>
    <t>EMBRAER AIRCRAFT</t>
  </si>
  <si>
    <t>EMBRAER AIRCRAFT MAINTENANCE SERVICES</t>
  </si>
  <si>
    <t>EMBRAER</t>
  </si>
  <si>
    <t>EMTC GMBH</t>
  </si>
  <si>
    <t>ETIHAD AIRWAYS</t>
  </si>
  <si>
    <t>ETIHAD AIRWAYS ENGINEERING</t>
  </si>
  <si>
    <t>ETIHAD REGIONAL</t>
  </si>
  <si>
    <t>EUROPAVIA ESPANA</t>
  </si>
  <si>
    <t>EXPRESSJET AIRLINES</t>
  </si>
  <si>
    <t>EXPRESSJET SERVICES</t>
  </si>
  <si>
    <t>FALCON CREST AVIATION SUPPLY</t>
  </si>
  <si>
    <t>FIJI AIRWAYS</t>
  </si>
  <si>
    <t>FINNAIR</t>
  </si>
  <si>
    <t>FLIGHTTIME ENTERPRISES</t>
  </si>
  <si>
    <t>FLYBE AVIATION SERVICES</t>
  </si>
  <si>
    <t>FOKKER SERVICES</t>
  </si>
  <si>
    <t>FUJI DREAM AIRLINES</t>
  </si>
  <si>
    <t>FUTURE AVIATION</t>
  </si>
  <si>
    <t>GA TELESIS LLC</t>
  </si>
  <si>
    <t>GAMECO</t>
  </si>
  <si>
    <t>GARUDA INDONESIA</t>
  </si>
  <si>
    <t>GAZPROMAVIA AVIATION</t>
  </si>
  <si>
    <t>GE AVIATION</t>
  </si>
  <si>
    <t>GKN AEROSPACE</t>
  </si>
  <si>
    <t>GLOBAL AIRTECH</t>
  </si>
  <si>
    <t>GLOBAL AVIATION COMPANY</t>
  </si>
  <si>
    <t>GLOBAL AVIATION ENTERPRISE</t>
  </si>
  <si>
    <t>GLOBALIA MANTENIMIENTO AERONAUTICO</t>
  </si>
  <si>
    <t xml:space="preserve">GMF (GARUDA MAINTENANCE FACILITY ) </t>
  </si>
  <si>
    <t>GORE DESIGN COMPLETIONS</t>
  </si>
  <si>
    <t>GULF AIR</t>
  </si>
  <si>
    <t>GULFSTREAM AEROSPACE</t>
  </si>
  <si>
    <t>HAECO</t>
  </si>
  <si>
    <t>HAINAN AIRLINES</t>
  </si>
  <si>
    <t>HARMONY AEROSPACE</t>
  </si>
  <si>
    <t>HARTER INDUSTRIES</t>
  </si>
  <si>
    <t>HAWAIIAN AIRLINES</t>
  </si>
  <si>
    <t>HEICO COMPONENT REPAIR GROUP</t>
  </si>
  <si>
    <t>HI FLY</t>
  </si>
  <si>
    <t>HONG KONG AIRCRAFT ENGINE</t>
  </si>
  <si>
    <t>HONG KONG AIRLINES</t>
  </si>
  <si>
    <t>HONG KONG LIBERTY AVIATION SERVICES</t>
  </si>
  <si>
    <t>HOP !</t>
  </si>
  <si>
    <t>HUANKE HUAFENG INVESTMENT</t>
  </si>
  <si>
    <t>HYDRO SYSTEMS</t>
  </si>
  <si>
    <t>IBERIA LAE</t>
  </si>
  <si>
    <t>INTERJET</t>
  </si>
  <si>
    <t>INTERNATIONAL AIRCRAFT ASSOCIATES</t>
  </si>
  <si>
    <t>INTERNATIONAL LEASE FINANCE CORP</t>
  </si>
  <si>
    <t>JAL AEROPARTS</t>
  </si>
  <si>
    <t>JALUX</t>
  </si>
  <si>
    <t>JAPAN AIRLINES</t>
  </si>
  <si>
    <t>JET AIRWAYS</t>
  </si>
  <si>
    <t>JET AVIATION</t>
  </si>
  <si>
    <t>JOHN HOLLAND AVIATION SERVICES</t>
  </si>
  <si>
    <t>JORAMCO</t>
  </si>
  <si>
    <t>KENYA AIRWAYS</t>
  </si>
  <si>
    <t>KLX AEROSPACE</t>
  </si>
  <si>
    <t>KOREAN AIR</t>
  </si>
  <si>
    <t>KUWAIT AIRWAYS</t>
  </si>
  <si>
    <t>LAO CENTRAL AIRLINES</t>
  </si>
  <si>
    <t>LATAM AIRLINES GROUP</t>
  </si>
  <si>
    <t>LATECOERE</t>
  </si>
  <si>
    <t>LEKI AVIATION</t>
  </si>
  <si>
    <t>LOGANAIR</t>
  </si>
  <si>
    <t>LOT AIRCRAFT MAINTENANCE SERVICES</t>
  </si>
  <si>
    <t>LOT POLISH AIRLINES</t>
  </si>
  <si>
    <t>LUFTHANSA CITYLINE</t>
  </si>
  <si>
    <t>LUFTHANSA TECHNIK</t>
  </si>
  <si>
    <t>LUFTHANSA TECHNIK MALTA</t>
  </si>
  <si>
    <t>LUFTHANSA TECHNIK PHILIPPINES</t>
  </si>
  <si>
    <t>LUFTHANSA TECHNIK SHENZHEN</t>
  </si>
  <si>
    <t>MAGELLAN AVIATION SERVICES</t>
  </si>
  <si>
    <t>MAGNETIC MRO AS</t>
  </si>
  <si>
    <t>MALAYSIA AIRLINES</t>
  </si>
  <si>
    <t>MAXIMUM AERO SUPPORT</t>
  </si>
  <si>
    <t>MEREGRASS</t>
  </si>
  <si>
    <t>MESA AIRLINES</t>
  </si>
  <si>
    <t>MESSIER BUGATTI DOWTY</t>
  </si>
  <si>
    <t>METRO PARTS</t>
  </si>
  <si>
    <t>MHD NACELLE SYSTEMS</t>
  </si>
  <si>
    <t>MIDDLE RIVER AIRCRAFT SYSTEMS</t>
  </si>
  <si>
    <t>MNG AIRLINES</t>
  </si>
  <si>
    <t>MONARCH AIRLINES</t>
  </si>
  <si>
    <t>MOSKOVIA AIRLINES</t>
  </si>
  <si>
    <t>MTU MAINTENANCE BERLIN BRANDENBURG</t>
  </si>
  <si>
    <t>NEXCELLE</t>
  </si>
  <si>
    <t>NIKI LUFTFAHRT</t>
  </si>
  <si>
    <t xml:space="preserve">NORDAIR USA </t>
  </si>
  <si>
    <t>NORDAM EUROPE</t>
  </si>
  <si>
    <t>NORDAM SINGAPORE</t>
  </si>
  <si>
    <t>NPO SATURN</t>
  </si>
  <si>
    <t>OCEANAIR LINHAS AEREAS</t>
  </si>
  <si>
    <t>OMAN AIR</t>
  </si>
  <si>
    <t>ONUR AIR</t>
  </si>
  <si>
    <t>OPTIMUM AEROSPACE SUPPLIES</t>
  </si>
  <si>
    <t>PORTUGALIA</t>
  </si>
  <si>
    <t>POWERJET</t>
  </si>
  <si>
    <t>PRATT &amp; WHITNEY</t>
  </si>
  <si>
    <t>PREMIER AVIATION</t>
  </si>
  <si>
    <t>QANTAS AIRWAYS</t>
  </si>
  <si>
    <t>QATAR AIRWAYS</t>
  </si>
  <si>
    <t>QATAR AMIRI FLIGHT</t>
  </si>
  <si>
    <t>RAYTHEON AIRCRAFT SERVICE</t>
  </si>
  <si>
    <t>RED WINGS AIRLINES</t>
  </si>
  <si>
    <t>REPUBLIC AIRLINES</t>
  </si>
  <si>
    <t>RIO-SUL</t>
  </si>
  <si>
    <t>ROLLS ROYCE</t>
  </si>
  <si>
    <t>ROLLS ROYCE DEUTSCHLAND</t>
  </si>
  <si>
    <t>ROYAL JORDANIAN AIRLINES</t>
  </si>
  <si>
    <t>ROYAL OMAN POLICE</t>
  </si>
  <si>
    <t>SAAB AIRCRAFT</t>
  </si>
  <si>
    <t>SABENA TECHNICS</t>
  </si>
  <si>
    <t>SAFRAN</t>
  </si>
  <si>
    <t>SAS SCANDINAVIAN AIRLINES</t>
  </si>
  <si>
    <t>SAS TECH DENMARK</t>
  </si>
  <si>
    <t>SAS TECHNICAL AB NUF</t>
  </si>
  <si>
    <t>SASCO - ST AEROSPACE SERVICE CO</t>
  </si>
  <si>
    <t>SATENA</t>
  </si>
  <si>
    <t>SAUDI ARABIAN AIRLINES</t>
  </si>
  <si>
    <t>SEAL DYNAMICS</t>
  </si>
  <si>
    <t>SHELL CANADA</t>
  </si>
  <si>
    <t>SHUTTLE AMERICA</t>
  </si>
  <si>
    <t>SIA AVIATECHSERVICE</t>
  </si>
  <si>
    <t>SIA ENGINEERING COMPAGNY (SIAEC)</t>
  </si>
  <si>
    <t>SICHUAN AVIATION SUPPLIES COMPANY</t>
  </si>
  <si>
    <t>SINGAPORE AERO ENGINE SERV</t>
  </si>
  <si>
    <t>SINGAPORE AIRLINES</t>
  </si>
  <si>
    <t>SKY REGIONAL AIRLINES</t>
  </si>
  <si>
    <t>SKYMARK AIRLINES</t>
  </si>
  <si>
    <t>SKYWEST AIRLINES</t>
  </si>
  <si>
    <t>SOUTH AFRICAN AIRWAYS</t>
  </si>
  <si>
    <t>SR TECHNICS</t>
  </si>
  <si>
    <t>SR TECHNICS SWITZERLAND</t>
  </si>
  <si>
    <t>SRI LANKAN AIRLINES</t>
  </si>
  <si>
    <t>STANDARD AERO</t>
  </si>
  <si>
    <t>STARCO</t>
  </si>
  <si>
    <t>SUKHOI CIVIL AIRCRAFT COMPANY (SCAC)</t>
  </si>
  <si>
    <t>SUPERJET INTERNATIONAL</t>
  </si>
  <si>
    <t>SWISS INTERNATIONAL AIR LINES</t>
  </si>
  <si>
    <t>TAIKOO (XIAMEN) AIRCRAFT ENGINEERING</t>
  </si>
  <si>
    <t>TAIKOO SPIRIT AEROSYSTEMS JINJANG (TSJ)</t>
  </si>
  <si>
    <t>TAM - TABY AIR MAINTENANCE</t>
  </si>
  <si>
    <t>TAM LINHAS AEREAS</t>
  </si>
  <si>
    <t>TAME AIRLINES</t>
  </si>
  <si>
    <t>TAP MAINRENANCE &amp; ENGINEERING</t>
  </si>
  <si>
    <t>TAP PORTUGAL</t>
  </si>
  <si>
    <t>TARMAC AEROSAVE</t>
  </si>
  <si>
    <t>TDA AVIATION</t>
  </si>
  <si>
    <t>THAI AIRWAYS INTERNATIONAL</t>
  </si>
  <si>
    <t>THE GREEN AIRLINER</t>
  </si>
  <si>
    <t>THOMAS COOK AIRLINES SCANDINAVIA</t>
  </si>
  <si>
    <t>THOMAS COOK AIRLINES UK</t>
  </si>
  <si>
    <t>TOPCAST AVION SUPPLIES</t>
  </si>
  <si>
    <t>TRANS STATES AIRLINES</t>
  </si>
  <si>
    <t>TRANSASIA AIRWAYS</t>
  </si>
  <si>
    <t>TRIP LINHAS AEREAS</t>
  </si>
  <si>
    <t>TRIUMPH AIRBORNE STRUCTURES</t>
  </si>
  <si>
    <t>TRIUMPH AVIATION SERVICES ASIA</t>
  </si>
  <si>
    <t>TURBINE SERVICES AND SOLUTION</t>
  </si>
  <si>
    <t>TURKISH AIRLINES</t>
  </si>
  <si>
    <t>UFC AEROSPACE CORP</t>
  </si>
  <si>
    <t>UNICAL AVIATION</t>
  </si>
  <si>
    <t>UNIGLOBE AEROSPACE</t>
  </si>
  <si>
    <t>UNITED AEROSPACE CORPORATION</t>
  </si>
  <si>
    <t>US AIRWAYS</t>
  </si>
  <si>
    <t>UTAIR AVIATION</t>
  </si>
  <si>
    <t>UTAS - GOODRICH CORPORATION</t>
  </si>
  <si>
    <t>VIRGIN ATLANTIC</t>
  </si>
  <si>
    <t>VIRGIN AUSTRALIA</t>
  </si>
  <si>
    <t>VT SAN ANTONIO AEROSPACE</t>
  </si>
  <si>
    <t>XL AIRWAYS FRANCE</t>
  </si>
  <si>
    <t>XTRA AEROSPACE</t>
  </si>
  <si>
    <t>YAKUTIA AIRLINES</t>
  </si>
  <si>
    <t>YANGTZE RIVER EXPRESS</t>
  </si>
  <si>
    <t>YEMEN AIRWAYS (YEMENIA)</t>
  </si>
  <si>
    <t>Code Pays</t>
  </si>
  <si>
    <t>Obligatoire</t>
  </si>
  <si>
    <t>US</t>
  </si>
  <si>
    <t>SI</t>
  </si>
  <si>
    <t>ES</t>
  </si>
  <si>
    <t>GB</t>
  </si>
  <si>
    <t>SG</t>
  </si>
  <si>
    <t>RU</t>
  </si>
  <si>
    <t>PT</t>
  </si>
  <si>
    <t>MX</t>
  </si>
  <si>
    <t>AE</t>
  </si>
  <si>
    <t>DE</t>
  </si>
  <si>
    <t>LY</t>
  </si>
  <si>
    <t>MQ</t>
  </si>
  <si>
    <t>CN</t>
  </si>
  <si>
    <t>FR</t>
  </si>
  <si>
    <t>MT</t>
  </si>
  <si>
    <t>NA</t>
  </si>
  <si>
    <t>MY</t>
  </si>
  <si>
    <t>MA</t>
  </si>
  <si>
    <t>AU</t>
  </si>
  <si>
    <t>VG</t>
  </si>
  <si>
    <t>IT</t>
  </si>
  <si>
    <t>IL</t>
  </si>
  <si>
    <t>NL</t>
  </si>
  <si>
    <t>NG</t>
  </si>
  <si>
    <t>AM</t>
  </si>
  <si>
    <t>KR</t>
  </si>
  <si>
    <t>AT</t>
  </si>
  <si>
    <t>CO</t>
  </si>
  <si>
    <t>BR</t>
  </si>
  <si>
    <t>BY</t>
  </si>
  <si>
    <t>SE</t>
  </si>
  <si>
    <t>BG</t>
  </si>
  <si>
    <t>RO</t>
  </si>
  <si>
    <t>HK</t>
  </si>
  <si>
    <t>PH</t>
  </si>
  <si>
    <t>TW</t>
  </si>
  <si>
    <t>CH</t>
  </si>
  <si>
    <t>EG</t>
  </si>
  <si>
    <t>FJ</t>
  </si>
  <si>
    <t>FI</t>
  </si>
  <si>
    <t>ID</t>
  </si>
  <si>
    <t>BH</t>
  </si>
  <si>
    <t>IN</t>
  </si>
  <si>
    <t>JO</t>
  </si>
  <si>
    <t>KE</t>
  </si>
  <si>
    <t>KW</t>
  </si>
  <si>
    <t>LA</t>
  </si>
  <si>
    <t>CL</t>
  </si>
  <si>
    <t>DK</t>
  </si>
  <si>
    <t>PL</t>
  </si>
  <si>
    <t>LU</t>
  </si>
  <si>
    <t>IE</t>
  </si>
  <si>
    <t>EE</t>
  </si>
  <si>
    <t>LB</t>
  </si>
  <si>
    <t>TR</t>
  </si>
  <si>
    <t>OM</t>
  </si>
  <si>
    <t>QA</t>
  </si>
  <si>
    <t>NO</t>
  </si>
  <si>
    <t>SA</t>
  </si>
  <si>
    <t>LV</t>
  </si>
  <si>
    <t>ZA</t>
  </si>
  <si>
    <t>LK</t>
  </si>
  <si>
    <t>EC</t>
  </si>
  <si>
    <t>YE</t>
  </si>
  <si>
    <t>Resquest Type</t>
  </si>
  <si>
    <t>REQUESTER ENTITY</t>
  </si>
  <si>
    <t>End Item</t>
  </si>
  <si>
    <t>End item Designation</t>
  </si>
  <si>
    <t>Facultatif</t>
  </si>
  <si>
    <t>71-21-00</t>
  </si>
  <si>
    <t>73-00-00</t>
  </si>
  <si>
    <t>78-21-00</t>
  </si>
  <si>
    <t>99-99-99</t>
  </si>
  <si>
    <t>71-60-00</t>
  </si>
  <si>
    <t>AIR INLET</t>
  </si>
  <si>
    <t>78-30-00</t>
  </si>
  <si>
    <t>78-34-01</t>
  </si>
  <si>
    <t>78-34-02</t>
  </si>
  <si>
    <t>78-34-04</t>
  </si>
  <si>
    <t>78-34-05</t>
  </si>
  <si>
    <t>78-30-01</t>
  </si>
  <si>
    <t>AFT CORE COWL</t>
  </si>
  <si>
    <t>78-32-35</t>
  </si>
  <si>
    <t>78-32-36</t>
  </si>
  <si>
    <t>78-32-45</t>
  </si>
  <si>
    <t>FAN EXHAUST COWL</t>
  </si>
  <si>
    <t>FWD PLUG</t>
  </si>
  <si>
    <t>AFT PLUG</t>
  </si>
  <si>
    <t>71-13-16</t>
  </si>
  <si>
    <t>71-13-18</t>
  </si>
  <si>
    <t>71-13-20</t>
  </si>
  <si>
    <t>71-13-52</t>
  </si>
  <si>
    <t>71-61-42</t>
  </si>
  <si>
    <t>78-22-42</t>
  </si>
  <si>
    <t>78-22-45</t>
  </si>
  <si>
    <t>78-22-46</t>
  </si>
  <si>
    <t>78-22-47</t>
  </si>
  <si>
    <t>78-22-48</t>
  </si>
  <si>
    <t>78-26-41</t>
  </si>
  <si>
    <t>78-26-51</t>
  </si>
  <si>
    <t>78-31-42</t>
  </si>
  <si>
    <t>78-31-44</t>
  </si>
  <si>
    <t>78-31-46</t>
  </si>
  <si>
    <t>78-31-52</t>
  </si>
  <si>
    <t>78-31-53</t>
  </si>
  <si>
    <t>78-31-55</t>
  </si>
  <si>
    <t>78-31-62</t>
  </si>
  <si>
    <t>78-32-42</t>
  </si>
  <si>
    <t>78-32-44</t>
  </si>
  <si>
    <t>78-32-50</t>
  </si>
  <si>
    <t>78-35-34</t>
  </si>
  <si>
    <t>78-35-52</t>
  </si>
  <si>
    <t>78-37-51</t>
  </si>
  <si>
    <t>78-37-53</t>
  </si>
  <si>
    <t>78-32-01</t>
  </si>
  <si>
    <t>78-32-02</t>
  </si>
  <si>
    <t>78-32-05</t>
  </si>
  <si>
    <t>78-32-06</t>
  </si>
  <si>
    <t>30-21-10</t>
  </si>
  <si>
    <t>30-21-49</t>
  </si>
  <si>
    <t>36-11-49</t>
  </si>
  <si>
    <t>71-13-12</t>
  </si>
  <si>
    <t>71-13-13</t>
  </si>
  <si>
    <t>71-61-41</t>
  </si>
  <si>
    <t>71-71-41</t>
  </si>
  <si>
    <t>71-71-42</t>
  </si>
  <si>
    <t>78-11-41</t>
  </si>
  <si>
    <t>78-31-40</t>
  </si>
  <si>
    <t>78-31-51</t>
  </si>
  <si>
    <t>78-31-54</t>
  </si>
  <si>
    <t>78-32-43</t>
  </si>
  <si>
    <t>78-36-41</t>
  </si>
  <si>
    <t>80-12-49</t>
  </si>
  <si>
    <t>78-11-44</t>
  </si>
  <si>
    <t>COMMON NOZZLE ASSY</t>
  </si>
  <si>
    <t>78-31-41</t>
  </si>
  <si>
    <t>78-31-43</t>
  </si>
  <si>
    <t>78-31-61</t>
  </si>
  <si>
    <t>78-32-51</t>
  </si>
  <si>
    <t>78-32-52</t>
  </si>
  <si>
    <t>71-11-00</t>
  </si>
  <si>
    <t>71-11-11</t>
  </si>
  <si>
    <t>71-11-13</t>
  </si>
  <si>
    <t>71-22-00</t>
  </si>
  <si>
    <t>71-50-00</t>
  </si>
  <si>
    <t>71-61-00</t>
  </si>
  <si>
    <t>78-31-27</t>
  </si>
  <si>
    <t>78-31-30</t>
  </si>
  <si>
    <t>78-31-60</t>
  </si>
  <si>
    <t>78-32-28</t>
  </si>
  <si>
    <t>78-37-26</t>
  </si>
  <si>
    <t>AFT PYLON FAIRING</t>
  </si>
  <si>
    <t>71-13-11</t>
  </si>
  <si>
    <t>71-13-43</t>
  </si>
  <si>
    <t>71-13-51</t>
  </si>
  <si>
    <t>71-13-61</t>
  </si>
  <si>
    <t>78-11-42</t>
  </si>
  <si>
    <t>78-31-45</t>
  </si>
  <si>
    <t>78-31-49</t>
  </si>
  <si>
    <t>78-32-46</t>
  </si>
  <si>
    <t>78-32-47</t>
  </si>
  <si>
    <t>78-32-48</t>
  </si>
  <si>
    <t>78-32-65</t>
  </si>
  <si>
    <t>78-36-42</t>
  </si>
  <si>
    <t>78-37-52</t>
  </si>
  <si>
    <t>78-32-49</t>
  </si>
  <si>
    <t>78-36-49</t>
  </si>
  <si>
    <t>11-24-71</t>
  </si>
  <si>
    <t>71-13-15</t>
  </si>
  <si>
    <t>71-13-17</t>
  </si>
  <si>
    <t>71-13-53</t>
  </si>
  <si>
    <t>71-61-43</t>
  </si>
  <si>
    <t>78-11-43</t>
  </si>
  <si>
    <t>78-11-45</t>
  </si>
  <si>
    <t>78-22-41</t>
  </si>
  <si>
    <t>78-22-43</t>
  </si>
  <si>
    <t>78-22-44</t>
  </si>
  <si>
    <t>78-31-65</t>
  </si>
  <si>
    <t>78-32-41</t>
  </si>
  <si>
    <t>78-32-55</t>
  </si>
  <si>
    <t>78-32-61</t>
  </si>
  <si>
    <t>78-35-51</t>
  </si>
  <si>
    <t>Root Cause</t>
  </si>
  <si>
    <t>Oper. Consequences</t>
  </si>
  <si>
    <t>OC location</t>
  </si>
  <si>
    <t>FPI</t>
  </si>
  <si>
    <t>US Control</t>
  </si>
  <si>
    <t>Eddy Current</t>
  </si>
  <si>
    <t>X-ray</t>
  </si>
  <si>
    <t>Tap test</t>
  </si>
  <si>
    <t>No</t>
  </si>
  <si>
    <t>Findings</t>
  </si>
  <si>
    <t>Yes</t>
  </si>
  <si>
    <t>MAX DAMAGE QUANTITY/DIMENS.(</t>
  </si>
  <si>
    <t>DENT</t>
  </si>
  <si>
    <t>CRACK</t>
  </si>
  <si>
    <t>TEAR</t>
  </si>
  <si>
    <t>THERMAL COLORATION</t>
  </si>
  <si>
    <t>DISBONDING</t>
  </si>
  <si>
    <t>HOLE/PUNCTURE</t>
  </si>
  <si>
    <t>LIGHTNING STRIKE/BURN</t>
  </si>
  <si>
    <t>LOOSE/MISSING FASTENERS</t>
  </si>
  <si>
    <t>OVERSIZING HOLE</t>
  </si>
  <si>
    <t>NICK/SCRATCH/GOUGE</t>
  </si>
  <si>
    <t>DELAMINATION</t>
  </si>
  <si>
    <t>BRONZE MESH COPPER FOIL DAMAGE</t>
  </si>
  <si>
    <t>RIGGING</t>
  </si>
  <si>
    <t>CORROSION</t>
  </si>
  <si>
    <t>MISSING PARTS/MATERIALS</t>
  </si>
  <si>
    <t>SYSTEM ERROR</t>
  </si>
  <si>
    <t>Main Damage Type</t>
  </si>
  <si>
    <t>MAIN DAMAGE DESCRIPTION</t>
  </si>
  <si>
    <t>FAN COWL DOOR</t>
  </si>
  <si>
    <t>NOZZLE</t>
  </si>
  <si>
    <t>EBU</t>
  </si>
  <si>
    <t>Engine Position</t>
  </si>
  <si>
    <t>Main location</t>
  </si>
  <si>
    <t>Units</t>
  </si>
  <si>
    <r>
      <rPr>
        <b/>
        <sz val="11"/>
        <color rgb="FFFF0000"/>
        <rFont val="Calibri"/>
        <family val="2"/>
        <scheme val="minor"/>
      </rPr>
      <t>CND findings</t>
    </r>
    <r>
      <rPr>
        <sz val="11"/>
        <color rgb="FFFF0000"/>
        <rFont val="Calibri"/>
        <family val="2"/>
        <scheme val="minor"/>
      </rPr>
      <t xml:space="preserve"> : provide pictures and dimensions next page</t>
    </r>
  </si>
  <si>
    <t>Number</t>
  </si>
  <si>
    <t>RESULT:</t>
  </si>
  <si>
    <r>
      <t xml:space="preserve">PREVIOUS REPAIR IN THE DAMAGED AREA </t>
    </r>
    <r>
      <rPr>
        <b/>
        <sz val="11"/>
        <color theme="1"/>
        <rFont val="Calibri"/>
        <family val="2"/>
        <scheme val="minor"/>
      </rPr>
      <t>(IF ANY)</t>
    </r>
  </si>
  <si>
    <t>Repair doc ref.</t>
  </si>
  <si>
    <t>Cust. Request Reference</t>
  </si>
  <si>
    <t>Max affected plies</t>
  </si>
  <si>
    <t>Libellé</t>
  </si>
  <si>
    <t>AD</t>
  </si>
  <si>
    <t>Andorre</t>
  </si>
  <si>
    <t>Emir.arab.unis</t>
  </si>
  <si>
    <t>AF</t>
  </si>
  <si>
    <t>AG</t>
  </si>
  <si>
    <t>Antigua/Barbuda</t>
  </si>
  <si>
    <t>AI</t>
  </si>
  <si>
    <t>AL</t>
  </si>
  <si>
    <t>Arménie</t>
  </si>
  <si>
    <t>AO</t>
  </si>
  <si>
    <t>AQ</t>
  </si>
  <si>
    <t>Antarctique</t>
  </si>
  <si>
    <t>AS</t>
  </si>
  <si>
    <t>Samoa, améric.</t>
  </si>
  <si>
    <t>AW</t>
  </si>
  <si>
    <t>AZ</t>
  </si>
  <si>
    <t>BA</t>
  </si>
  <si>
    <t>Bosnie-Herz.</t>
  </si>
  <si>
    <t>BB</t>
  </si>
  <si>
    <t>Barbade</t>
  </si>
  <si>
    <t>BD</t>
  </si>
  <si>
    <t>BE</t>
  </si>
  <si>
    <t>BF</t>
  </si>
  <si>
    <t>BI</t>
  </si>
  <si>
    <t>Burundi</t>
  </si>
  <si>
    <t>BJ</t>
  </si>
  <si>
    <t>BM</t>
  </si>
  <si>
    <t>Bermudes</t>
  </si>
  <si>
    <t>BN</t>
  </si>
  <si>
    <t>Brunéi Daruss.</t>
  </si>
  <si>
    <t>BO</t>
  </si>
  <si>
    <t>Bolivie</t>
  </si>
  <si>
    <t>BQ</t>
  </si>
  <si>
    <t>Bonaire, Saba</t>
  </si>
  <si>
    <t>BS</t>
  </si>
  <si>
    <t>BT</t>
  </si>
  <si>
    <t>BV</t>
  </si>
  <si>
    <t>Ile Bouvet</t>
  </si>
  <si>
    <t>BW</t>
  </si>
  <si>
    <t>BZ</t>
  </si>
  <si>
    <t>Bélize</t>
  </si>
  <si>
    <t>CC</t>
  </si>
  <si>
    <t>Iles Cocos</t>
  </si>
  <si>
    <t>CD</t>
  </si>
  <si>
    <t>Rép. dém. Congo</t>
  </si>
  <si>
    <t>CF</t>
  </si>
  <si>
    <t>Rép. centrafr.</t>
  </si>
  <si>
    <t>CG</t>
  </si>
  <si>
    <t>CI</t>
  </si>
  <si>
    <t>CK</t>
  </si>
  <si>
    <t>Iles Cook</t>
  </si>
  <si>
    <t>CM</t>
  </si>
  <si>
    <t>CR</t>
  </si>
  <si>
    <t>CS</t>
  </si>
  <si>
    <t>Serbie/Montén.</t>
  </si>
  <si>
    <t>CU</t>
  </si>
  <si>
    <t>CV</t>
  </si>
  <si>
    <t>CW</t>
  </si>
  <si>
    <t>CX</t>
  </si>
  <si>
    <t>Ile Christmas</t>
  </si>
  <si>
    <t>CY</t>
  </si>
  <si>
    <t>CZ</t>
  </si>
  <si>
    <t>Rép. tchèque</t>
  </si>
  <si>
    <t>DJ</t>
  </si>
  <si>
    <t>Djibouti</t>
  </si>
  <si>
    <t>DM</t>
  </si>
  <si>
    <t>Dominique</t>
  </si>
  <si>
    <t>DO</t>
  </si>
  <si>
    <t>Rép.Dominicaine</t>
  </si>
  <si>
    <t>DZ</t>
  </si>
  <si>
    <t>Equateur</t>
  </si>
  <si>
    <t>Egypte</t>
  </si>
  <si>
    <t>EH</t>
  </si>
  <si>
    <t>Sahara occ.</t>
  </si>
  <si>
    <t>ER</t>
  </si>
  <si>
    <t>Erythrée</t>
  </si>
  <si>
    <t>ET</t>
  </si>
  <si>
    <t>Ethiopie</t>
  </si>
  <si>
    <t>FK</t>
  </si>
  <si>
    <t>Malouines</t>
  </si>
  <si>
    <t>FM</t>
  </si>
  <si>
    <t>Micronésie</t>
  </si>
  <si>
    <t>FO</t>
  </si>
  <si>
    <t>Féroé, Iles</t>
  </si>
  <si>
    <t>GA</t>
  </si>
  <si>
    <t>GD</t>
  </si>
  <si>
    <t>Grenade</t>
  </si>
  <si>
    <t>GE</t>
  </si>
  <si>
    <t>GF</t>
  </si>
  <si>
    <t>Guyane franç.</t>
  </si>
  <si>
    <t>GG</t>
  </si>
  <si>
    <t>Guernesey</t>
  </si>
  <si>
    <t>GH</t>
  </si>
  <si>
    <t>GI</t>
  </si>
  <si>
    <t>Gibraltar</t>
  </si>
  <si>
    <t>GL</t>
  </si>
  <si>
    <t>Groenland</t>
  </si>
  <si>
    <t>GM</t>
  </si>
  <si>
    <t>GN</t>
  </si>
  <si>
    <t>Guinée</t>
  </si>
  <si>
    <t>GP</t>
  </si>
  <si>
    <t>GQ</t>
  </si>
  <si>
    <t>Guinée équator.</t>
  </si>
  <si>
    <t>GR</t>
  </si>
  <si>
    <t>GS</t>
  </si>
  <si>
    <t>Iles Sandw. Sud</t>
  </si>
  <si>
    <t>GT</t>
  </si>
  <si>
    <t>GU</t>
  </si>
  <si>
    <t>GW</t>
  </si>
  <si>
    <t>Guinée-Bissau</t>
  </si>
  <si>
    <t>GY</t>
  </si>
  <si>
    <t>Rép.coop.Guyana</t>
  </si>
  <si>
    <t>HM</t>
  </si>
  <si>
    <t>Il.Heard/McDon.</t>
  </si>
  <si>
    <t>HN</t>
  </si>
  <si>
    <t>HR</t>
  </si>
  <si>
    <t>HT</t>
  </si>
  <si>
    <t>Haïti</t>
  </si>
  <si>
    <t>HU</t>
  </si>
  <si>
    <t>IM</t>
  </si>
  <si>
    <t>Ile de Man</t>
  </si>
  <si>
    <t>IO</t>
  </si>
  <si>
    <t>TerBritOcéanInd</t>
  </si>
  <si>
    <t>IQ</t>
  </si>
  <si>
    <t>Iraq</t>
  </si>
  <si>
    <t>IR</t>
  </si>
  <si>
    <t>IS</t>
  </si>
  <si>
    <t>JE</t>
  </si>
  <si>
    <t>JM</t>
  </si>
  <si>
    <t>KG</t>
  </si>
  <si>
    <t>KH</t>
  </si>
  <si>
    <t>KI</t>
  </si>
  <si>
    <t>KM</t>
  </si>
  <si>
    <t>Comores</t>
  </si>
  <si>
    <t>KN</t>
  </si>
  <si>
    <t>St Chr.&amp; Niévès</t>
  </si>
  <si>
    <t>KP</t>
  </si>
  <si>
    <t>RépDémPopCorée</t>
  </si>
  <si>
    <t>KY</t>
  </si>
  <si>
    <t>Iles Caïmans</t>
  </si>
  <si>
    <t>KZ</t>
  </si>
  <si>
    <t>LC</t>
  </si>
  <si>
    <t>Sainte-Lucie</t>
  </si>
  <si>
    <t>LI</t>
  </si>
  <si>
    <t>Liechtenstein</t>
  </si>
  <si>
    <t>LR</t>
  </si>
  <si>
    <t>LS</t>
  </si>
  <si>
    <t>Lesotho</t>
  </si>
  <si>
    <t>LT</t>
  </si>
  <si>
    <t>MC</t>
  </si>
  <si>
    <t>Monaco</t>
  </si>
  <si>
    <t>MD</t>
  </si>
  <si>
    <t>MG</t>
  </si>
  <si>
    <t>MH</t>
  </si>
  <si>
    <t>Iles Marshall</t>
  </si>
  <si>
    <t>MK</t>
  </si>
  <si>
    <t>ML</t>
  </si>
  <si>
    <t>MM</t>
  </si>
  <si>
    <t>Myanmar</t>
  </si>
  <si>
    <t>MN</t>
  </si>
  <si>
    <t>MO</t>
  </si>
  <si>
    <t>MP</t>
  </si>
  <si>
    <t>Iles Mariannes</t>
  </si>
  <si>
    <t>Martinique</t>
  </si>
  <si>
    <t>MR</t>
  </si>
  <si>
    <t>MS</t>
  </si>
  <si>
    <t>Montserrat</t>
  </si>
  <si>
    <t>Ile Maurice</t>
  </si>
  <si>
    <t>MV</t>
  </si>
  <si>
    <t>Maldives</t>
  </si>
  <si>
    <t>MW</t>
  </si>
  <si>
    <t>MZ</t>
  </si>
  <si>
    <t>Mozambique</t>
  </si>
  <si>
    <t>NC</t>
  </si>
  <si>
    <t>Nvlle Calédonie</t>
  </si>
  <si>
    <t>NE</t>
  </si>
  <si>
    <t>NF</t>
  </si>
  <si>
    <t>Ile Norfolk</t>
  </si>
  <si>
    <t>NI</t>
  </si>
  <si>
    <t>NP</t>
  </si>
  <si>
    <t>NR</t>
  </si>
  <si>
    <t>NU</t>
  </si>
  <si>
    <t>Niue</t>
  </si>
  <si>
    <t>NZ</t>
  </si>
  <si>
    <t>Nvelle Zélande</t>
  </si>
  <si>
    <t>PA</t>
  </si>
  <si>
    <t>PE</t>
  </si>
  <si>
    <t>PF</t>
  </si>
  <si>
    <t>Polynésie fran.</t>
  </si>
  <si>
    <t>PG</t>
  </si>
  <si>
    <t>Pap.Nouv.Guinée</t>
  </si>
  <si>
    <t>PK</t>
  </si>
  <si>
    <t>PM</t>
  </si>
  <si>
    <t>StPierre &amp; Miq.</t>
  </si>
  <si>
    <t>PN</t>
  </si>
  <si>
    <t>Iles Pitcairn</t>
  </si>
  <si>
    <t>PR</t>
  </si>
  <si>
    <t>Porto Rico</t>
  </si>
  <si>
    <t>PS</t>
  </si>
  <si>
    <t>Palestine</t>
  </si>
  <si>
    <t>PW</t>
  </si>
  <si>
    <t>Palau</t>
  </si>
  <si>
    <t>PY</t>
  </si>
  <si>
    <t>RE</t>
  </si>
  <si>
    <t>Réunion</t>
  </si>
  <si>
    <t>Féd. de Russie</t>
  </si>
  <si>
    <t>RW</t>
  </si>
  <si>
    <t>SB</t>
  </si>
  <si>
    <t>Iles Salomon</t>
  </si>
  <si>
    <t>SC</t>
  </si>
  <si>
    <t>SD</t>
  </si>
  <si>
    <t>SH</t>
  </si>
  <si>
    <t>Sainte-Hélène</t>
  </si>
  <si>
    <t>SJ</t>
  </si>
  <si>
    <t>Iles Svalbard</t>
  </si>
  <si>
    <t>SK</t>
  </si>
  <si>
    <t>SL</t>
  </si>
  <si>
    <t>Sierra Leone</t>
  </si>
  <si>
    <t>SM</t>
  </si>
  <si>
    <t>Saint-Marin</t>
  </si>
  <si>
    <t>SN</t>
  </si>
  <si>
    <t>SO</t>
  </si>
  <si>
    <t>SR</t>
  </si>
  <si>
    <t>SS</t>
  </si>
  <si>
    <t>Soudan du Sud</t>
  </si>
  <si>
    <t>ST</t>
  </si>
  <si>
    <t>São Tomé-et-Pr.</t>
  </si>
  <si>
    <t>SV</t>
  </si>
  <si>
    <t>SX</t>
  </si>
  <si>
    <t>Saint-Martin</t>
  </si>
  <si>
    <t>SY</t>
  </si>
  <si>
    <t>SZ</t>
  </si>
  <si>
    <t>TC</t>
  </si>
  <si>
    <t>Turks &amp; Caicos</t>
  </si>
  <si>
    <t>TD</t>
  </si>
  <si>
    <t>TF</t>
  </si>
  <si>
    <t>TOM</t>
  </si>
  <si>
    <t>TG</t>
  </si>
  <si>
    <t>TJ</t>
  </si>
  <si>
    <t>TK</t>
  </si>
  <si>
    <t>Iles Tokelau</t>
  </si>
  <si>
    <t>TL</t>
  </si>
  <si>
    <t>Timor oriental</t>
  </si>
  <si>
    <t>TM</t>
  </si>
  <si>
    <t>TN</t>
  </si>
  <si>
    <t>TO</t>
  </si>
  <si>
    <t>Tonga</t>
  </si>
  <si>
    <t>TP</t>
  </si>
  <si>
    <t>TT</t>
  </si>
  <si>
    <t>Trinité &amp;Tobago</t>
  </si>
  <si>
    <t>TV</t>
  </si>
  <si>
    <t>Tuvalu</t>
  </si>
  <si>
    <t>TZ</t>
  </si>
  <si>
    <t>UA</t>
  </si>
  <si>
    <t>UG</t>
  </si>
  <si>
    <t>Ouganda</t>
  </si>
  <si>
    <t>UM</t>
  </si>
  <si>
    <t>Iles Minor Outl</t>
  </si>
  <si>
    <t>Etats-Unis</t>
  </si>
  <si>
    <t>UY</t>
  </si>
  <si>
    <t>UZ</t>
  </si>
  <si>
    <t>VA</t>
  </si>
  <si>
    <t>Vatican</t>
  </si>
  <si>
    <t>VC</t>
  </si>
  <si>
    <t>VE</t>
  </si>
  <si>
    <t>I. vierges brit</t>
  </si>
  <si>
    <t>VI</t>
  </si>
  <si>
    <t>I. vierges amér</t>
  </si>
  <si>
    <t>VN</t>
  </si>
  <si>
    <t>VU</t>
  </si>
  <si>
    <t>WF</t>
  </si>
  <si>
    <t>Wallis &amp; Futuna</t>
  </si>
  <si>
    <t>WS</t>
  </si>
  <si>
    <t>Samoa Occident.</t>
  </si>
  <si>
    <t>YT</t>
  </si>
  <si>
    <t>Mayotte</t>
  </si>
  <si>
    <t>ZM</t>
  </si>
  <si>
    <t>ZW</t>
  </si>
  <si>
    <t>Sujet</t>
  </si>
  <si>
    <t>Propriétés</t>
  </si>
  <si>
    <t>Description:</t>
  </si>
  <si>
    <t>Canal d'entrée:</t>
  </si>
  <si>
    <t>Flag Vigilance:</t>
  </si>
  <si>
    <t>Ticket d'or:</t>
  </si>
  <si>
    <t>Objet du mail:</t>
  </si>
  <si>
    <t>Statut:</t>
  </si>
  <si>
    <t>Priorité:</t>
  </si>
  <si>
    <t xml:space="preserve">Cas de référence: </t>
  </si>
  <si>
    <t>Motif de versionnement:</t>
  </si>
  <si>
    <t>Identification client</t>
  </si>
  <si>
    <t>Créateur:</t>
  </si>
  <si>
    <t>Pilote:</t>
  </si>
  <si>
    <t>Equipe:</t>
  </si>
  <si>
    <t>Vu par Snecma:</t>
  </si>
  <si>
    <t>Référence partenaire:</t>
  </si>
  <si>
    <t>Chrono ID:</t>
  </si>
  <si>
    <t>Visa:</t>
  </si>
  <si>
    <t>Contact:</t>
  </si>
  <si>
    <t>Demandeur:</t>
  </si>
  <si>
    <t>Client final:</t>
  </si>
  <si>
    <t>Contrat:</t>
  </si>
  <si>
    <t>Téléphone:</t>
  </si>
  <si>
    <t>Expéditeur:</t>
  </si>
  <si>
    <t>Copie:</t>
  </si>
  <si>
    <t>Marque Commerciale</t>
  </si>
  <si>
    <t>Produit:</t>
  </si>
  <si>
    <t>Thème:</t>
  </si>
  <si>
    <t>Sous-thème:</t>
  </si>
  <si>
    <t>TECHNIQUE</t>
  </si>
  <si>
    <t>Element concerné</t>
  </si>
  <si>
    <t>Activité sur matériel</t>
  </si>
  <si>
    <t>ATA / Module:</t>
  </si>
  <si>
    <t>Subtask:</t>
  </si>
  <si>
    <t>Manuel de réf.:</t>
  </si>
  <si>
    <t>ESN</t>
  </si>
  <si>
    <t>Nom pièce:</t>
  </si>
  <si>
    <t>Part Number:</t>
  </si>
  <si>
    <t>Part S/N</t>
  </si>
  <si>
    <t>Quantité pièce:</t>
  </si>
  <si>
    <t>N° commande</t>
  </si>
  <si>
    <t>On-wing/Off-wing</t>
  </si>
  <si>
    <t>TSN / FH Produit:</t>
  </si>
  <si>
    <t>CSN / FC Produit:</t>
  </si>
  <si>
    <t>TSN / FH Pièce:</t>
  </si>
  <si>
    <t>CSN / FC Pièce</t>
  </si>
  <si>
    <t>Findings:</t>
  </si>
  <si>
    <t>LLP</t>
  </si>
  <si>
    <t>Propriété Avion</t>
  </si>
  <si>
    <t>Numéro Série Avion:</t>
  </si>
  <si>
    <t>Position Moteur:</t>
  </si>
  <si>
    <t>Immat avion:</t>
  </si>
  <si>
    <t>Loca. Avion:</t>
  </si>
  <si>
    <t>AAF</t>
  </si>
  <si>
    <t>AAL</t>
  </si>
  <si>
    <t>ABR</t>
  </si>
  <si>
    <t>ACA</t>
  </si>
  <si>
    <t>ACI</t>
  </si>
  <si>
    <t>ADR</t>
  </si>
  <si>
    <t>AEA</t>
  </si>
  <si>
    <t>AEF</t>
  </si>
  <si>
    <t>AES</t>
  </si>
  <si>
    <t>AFL</t>
  </si>
  <si>
    <t>AFR</t>
  </si>
  <si>
    <t>AIC</t>
  </si>
  <si>
    <t>AJM</t>
  </si>
  <si>
    <t>ALK</t>
  </si>
  <si>
    <t>AMC</t>
  </si>
  <si>
    <t>AMM</t>
  </si>
  <si>
    <t>ANA</t>
  </si>
  <si>
    <t>ANK</t>
  </si>
  <si>
    <t>ANZ</t>
  </si>
  <si>
    <t>ARG</t>
  </si>
  <si>
    <t>AUA</t>
  </si>
  <si>
    <t>AWE</t>
  </si>
  <si>
    <t>AZA</t>
  </si>
  <si>
    <t>AZI</t>
  </si>
  <si>
    <t>BAW</t>
  </si>
  <si>
    <t>BBC</t>
  </si>
  <si>
    <t>BCS</t>
  </si>
  <si>
    <t>BIE</t>
  </si>
  <si>
    <t>BUB</t>
  </si>
  <si>
    <t>BWA</t>
  </si>
  <si>
    <t>CAL</t>
  </si>
  <si>
    <t>CCA</t>
  </si>
  <si>
    <t>CCM</t>
  </si>
  <si>
    <t>CES</t>
  </si>
  <si>
    <t>CPA</t>
  </si>
  <si>
    <t>CRL</t>
  </si>
  <si>
    <t>CSN</t>
  </si>
  <si>
    <t>CTN</t>
  </si>
  <si>
    <t>CYP</t>
  </si>
  <si>
    <t>DAH</t>
  </si>
  <si>
    <t>DLH</t>
  </si>
  <si>
    <t>EDW</t>
  </si>
  <si>
    <t>EEZ</t>
  </si>
  <si>
    <t>EIN</t>
  </si>
  <si>
    <t>ETD</t>
  </si>
  <si>
    <t>EVA</t>
  </si>
  <si>
    <t>EZY</t>
  </si>
  <si>
    <t>FDX</t>
  </si>
  <si>
    <t>FFT</t>
  </si>
  <si>
    <t>FIN</t>
  </si>
  <si>
    <t>GBL</t>
  </si>
  <si>
    <t>GFA</t>
  </si>
  <si>
    <t>GIA</t>
  </si>
  <si>
    <t>GRL</t>
  </si>
  <si>
    <t>GWI</t>
  </si>
  <si>
    <t>GWY</t>
  </si>
  <si>
    <t>HDA</t>
  </si>
  <si>
    <t>HEJ</t>
  </si>
  <si>
    <t>HLF</t>
  </si>
  <si>
    <t>HVN</t>
  </si>
  <si>
    <t>IAC</t>
  </si>
  <si>
    <t>IBE</t>
  </si>
  <si>
    <t>ICB</t>
  </si>
  <si>
    <t>IRA</t>
  </si>
  <si>
    <t>IRM</t>
  </si>
  <si>
    <t>IYE</t>
  </si>
  <si>
    <t>JBU</t>
  </si>
  <si>
    <t>JET</t>
  </si>
  <si>
    <t>JKK</t>
  </si>
  <si>
    <t>KAC</t>
  </si>
  <si>
    <t>LAN</t>
  </si>
  <si>
    <t>LBT</t>
  </si>
  <si>
    <t>LTE</t>
  </si>
  <si>
    <t>LTU</t>
  </si>
  <si>
    <t>LVG</t>
  </si>
  <si>
    <t>LXR</t>
  </si>
  <si>
    <t>MAS</t>
  </si>
  <si>
    <t>MAU</t>
  </si>
  <si>
    <t>MGL</t>
  </si>
  <si>
    <t>MLD</t>
  </si>
  <si>
    <t>MNB</t>
  </si>
  <si>
    <t>MON</t>
  </si>
  <si>
    <t>MPD</t>
  </si>
  <si>
    <t>MPH</t>
  </si>
  <si>
    <t>MSR</t>
  </si>
  <si>
    <t>MXA</t>
  </si>
  <si>
    <t>MYT</t>
  </si>
  <si>
    <t>NWA</t>
  </si>
  <si>
    <t>OAL</t>
  </si>
  <si>
    <t>OHY</t>
  </si>
  <si>
    <t>PAL</t>
  </si>
  <si>
    <t>PIA</t>
  </si>
  <si>
    <t>PIC</t>
  </si>
  <si>
    <t>QFA</t>
  </si>
  <si>
    <t>QTR</t>
  </si>
  <si>
    <t>RBA</t>
  </si>
  <si>
    <t>RJA</t>
  </si>
  <si>
    <t>ROT</t>
  </si>
  <si>
    <t>RZO</t>
  </si>
  <si>
    <t>SAS</t>
  </si>
  <si>
    <t>SIA</t>
  </si>
  <si>
    <t>SLK</t>
  </si>
  <si>
    <t>SSV</t>
  </si>
  <si>
    <t>SUD</t>
  </si>
  <si>
    <t>SVA</t>
  </si>
  <si>
    <t>SYR</t>
  </si>
  <si>
    <t>TAI</t>
  </si>
  <si>
    <t>TAP</t>
  </si>
  <si>
    <t>TAR</t>
  </si>
  <si>
    <t>TCW</t>
  </si>
  <si>
    <t>TCX</t>
  </si>
  <si>
    <t>THA</t>
  </si>
  <si>
    <t>THT</t>
  </si>
  <si>
    <t>THY</t>
  </si>
  <si>
    <t>TSC</t>
  </si>
  <si>
    <t>UAE</t>
  </si>
  <si>
    <t>UAL</t>
  </si>
  <si>
    <t>UKM</t>
  </si>
  <si>
    <t>UZB</t>
  </si>
  <si>
    <t>VIR</t>
  </si>
  <si>
    <t>VLE</t>
  </si>
  <si>
    <t>VSP</t>
  </si>
  <si>
    <t>XLF</t>
  </si>
  <si>
    <t>ICAO</t>
  </si>
  <si>
    <t>All Plies</t>
  </si>
  <si>
    <t>ICAO - Airline</t>
  </si>
  <si>
    <t>Country</t>
  </si>
  <si>
    <t>AAH</t>
  </si>
  <si>
    <t>AAY</t>
  </si>
  <si>
    <t>ABH</t>
  </si>
  <si>
    <t>UK</t>
  </si>
  <si>
    <t>Nouvelle-Calédonie, France</t>
  </si>
  <si>
    <t>ACK</t>
  </si>
  <si>
    <t>ADB</t>
  </si>
  <si>
    <t>ADE</t>
  </si>
  <si>
    <t>ADH</t>
  </si>
  <si>
    <t>ADO</t>
  </si>
  <si>
    <t>AEE</t>
  </si>
  <si>
    <t>AEL</t>
  </si>
  <si>
    <t>ACES</t>
  </si>
  <si>
    <t>AES - ACES</t>
  </si>
  <si>
    <t>AEU</t>
  </si>
  <si>
    <t>AEW</t>
  </si>
  <si>
    <t>AGN</t>
  </si>
  <si>
    <t>AHK</t>
  </si>
  <si>
    <t>AHW</t>
  </si>
  <si>
    <t>AHY</t>
  </si>
  <si>
    <t>AIA</t>
  </si>
  <si>
    <t>AIZ</t>
  </si>
  <si>
    <t>AJX</t>
  </si>
  <si>
    <t>AKL</t>
  </si>
  <si>
    <t>précédemment Air Lanka</t>
  </si>
  <si>
    <t>ALS</t>
  </si>
  <si>
    <t>AML</t>
  </si>
  <si>
    <t>Grande-Bretagne</t>
  </si>
  <si>
    <t>AMT</t>
  </si>
  <si>
    <t>AMX</t>
  </si>
  <si>
    <t>ANG</t>
  </si>
  <si>
    <t>ANS</t>
  </si>
  <si>
    <t>AOM</t>
  </si>
  <si>
    <t>a fusionné avec Air Littoral, en faillite</t>
  </si>
  <si>
    <t>APF</t>
  </si>
  <si>
    <t>ASA</t>
  </si>
  <si>
    <t>ASD</t>
  </si>
  <si>
    <t>ASH</t>
  </si>
  <si>
    <t>ASZ</t>
  </si>
  <si>
    <t>AUB</t>
  </si>
  <si>
    <t>AUI</t>
  </si>
  <si>
    <t>AUT</t>
  </si>
  <si>
    <t>AUZ</t>
  </si>
  <si>
    <t>AVA</t>
  </si>
  <si>
    <t>AVE</t>
  </si>
  <si>
    <t>AVN</t>
  </si>
  <si>
    <t>AWI</t>
  </si>
  <si>
    <t>AWW</t>
  </si>
  <si>
    <t>AXL</t>
  </si>
  <si>
    <t>AXM</t>
  </si>
  <si>
    <t>AXY</t>
  </si>
  <si>
    <t>AYZ</t>
  </si>
  <si>
    <t>AZW</t>
  </si>
  <si>
    <t>BAG</t>
  </si>
  <si>
    <t>BAL</t>
  </si>
  <si>
    <t>BBB</t>
  </si>
  <si>
    <t>BBD</t>
  </si>
  <si>
    <t>BBO</t>
  </si>
  <si>
    <t>BBR</t>
  </si>
  <si>
    <t>BCF</t>
  </si>
  <si>
    <t>BCY</t>
  </si>
  <si>
    <t>BEE</t>
  </si>
  <si>
    <t>nom de la société Jersey European Airways Ltd. Royaume-Uni</t>
  </si>
  <si>
    <t>BEL</t>
  </si>
  <si>
    <t>BER</t>
  </si>
  <si>
    <t>BGD</t>
  </si>
  <si>
    <t>BGL</t>
  </si>
  <si>
    <t>BHA</t>
  </si>
  <si>
    <t>BIH</t>
  </si>
  <si>
    <t>BKA</t>
  </si>
  <si>
    <t>BKP</t>
  </si>
  <si>
    <t>BLE</t>
  </si>
  <si>
    <t>BLV</t>
  </si>
  <si>
    <t>BLX</t>
  </si>
  <si>
    <t>BMM</t>
  </si>
  <si>
    <t>BMR</t>
  </si>
  <si>
    <t>BON</t>
  </si>
  <si>
    <t>BOT</t>
  </si>
  <si>
    <t>BOU</t>
  </si>
  <si>
    <t>BPA</t>
  </si>
  <si>
    <t>BRU</t>
  </si>
  <si>
    <t>BRZ</t>
  </si>
  <si>
    <t>BTC</t>
  </si>
  <si>
    <t>BTI</t>
  </si>
  <si>
    <t>BYU</t>
  </si>
  <si>
    <t>BZH</t>
  </si>
  <si>
    <t>CBE</t>
  </si>
  <si>
    <t>CDN</t>
  </si>
  <si>
    <t>CEB</t>
  </si>
  <si>
    <t>CFG</t>
  </si>
  <si>
    <t>CHF</t>
  </si>
  <si>
    <t>CHP</t>
  </si>
  <si>
    <t>CHQ</t>
  </si>
  <si>
    <t>CIU</t>
  </si>
  <si>
    <t>CJA</t>
  </si>
  <si>
    <t>CLH</t>
  </si>
  <si>
    <t>CLW</t>
  </si>
  <si>
    <t>CMI</t>
  </si>
  <si>
    <t>code désormais utilisé par Continental Airlines pour ses vols en Micronésie</t>
  </si>
  <si>
    <t>CMP</t>
  </si>
  <si>
    <t>CND</t>
  </si>
  <si>
    <t>COA</t>
  </si>
  <si>
    <t>COM</t>
  </si>
  <si>
    <t>CPE</t>
  </si>
  <si>
    <t>CRF</t>
  </si>
  <si>
    <t>précédemment Corsairfly</t>
  </si>
  <si>
    <t>CSH</t>
  </si>
  <si>
    <t>CST</t>
  </si>
  <si>
    <t>CUB</t>
  </si>
  <si>
    <t>CVA</t>
  </si>
  <si>
    <t>CVC</t>
  </si>
  <si>
    <t>CXT</t>
  </si>
  <si>
    <t>CYH</t>
  </si>
  <si>
    <t>DAL</t>
  </si>
  <si>
    <t>DAM</t>
  </si>
  <si>
    <t>DAN</t>
  </si>
  <si>
    <t>DAO</t>
  </si>
  <si>
    <t>DIR</t>
  </si>
  <si>
    <t>DLA</t>
  </si>
  <si>
    <t>DMO</t>
  </si>
  <si>
    <t>DNV</t>
  </si>
  <si>
    <t>DRK</t>
  </si>
  <si>
    <t>DSB</t>
  </si>
  <si>
    <t>DSL</t>
  </si>
  <si>
    <t>DTA</t>
  </si>
  <si>
    <t>DTR</t>
  </si>
  <si>
    <t>DUO</t>
  </si>
  <si>
    <t>en liquidation judiciaire en mai 2004</t>
  </si>
  <si>
    <t>EAF</t>
  </si>
  <si>
    <t>EFC</t>
  </si>
  <si>
    <t>ELY</t>
  </si>
  <si>
    <t>ENK</t>
  </si>
  <si>
    <t>ETH</t>
  </si>
  <si>
    <t>ETL</t>
  </si>
  <si>
    <t>EZS</t>
  </si>
  <si>
    <t>FAB</t>
  </si>
  <si>
    <t>FBN</t>
  </si>
  <si>
    <t>FCN</t>
  </si>
  <si>
    <t>FHE</t>
  </si>
  <si>
    <t>FHY</t>
  </si>
  <si>
    <t>FJI</t>
  </si>
  <si>
    <t>FLI</t>
  </si>
  <si>
    <t>FLT</t>
  </si>
  <si>
    <t>FOM</t>
  </si>
  <si>
    <t>FRI</t>
  </si>
  <si>
    <t>précédemment Fairinc, avant 2004</t>
  </si>
  <si>
    <t>FWI</t>
  </si>
  <si>
    <t>basée en Guadeloupe</t>
  </si>
  <si>
    <t>GAO</t>
  </si>
  <si>
    <t>GBY</t>
  </si>
  <si>
    <t>GEO</t>
  </si>
  <si>
    <t xml:space="preserve">Géorgie </t>
  </si>
  <si>
    <t>GFT</t>
  </si>
  <si>
    <t>GHA</t>
  </si>
  <si>
    <t>GLG</t>
  </si>
  <si>
    <t>GNF</t>
  </si>
  <si>
    <t>GNR</t>
  </si>
  <si>
    <t>GNT</t>
  </si>
  <si>
    <t>GSM</t>
  </si>
  <si>
    <t>GUG</t>
  </si>
  <si>
    <t>HAL</t>
  </si>
  <si>
    <t>HCY</t>
  </si>
  <si>
    <t>Hong Kong, Chine</t>
  </si>
  <si>
    <t>HHN</t>
  </si>
  <si>
    <t>HLQ</t>
  </si>
  <si>
    <t>HLX</t>
  </si>
  <si>
    <t>HMS</t>
  </si>
  <si>
    <t>HOP</t>
  </si>
  <si>
    <t>groupe Air France</t>
  </si>
  <si>
    <t>HSA</t>
  </si>
  <si>
    <t>HSK</t>
  </si>
  <si>
    <t>HZA</t>
  </si>
  <si>
    <t>IAG</t>
  </si>
  <si>
    <t>IBB</t>
  </si>
  <si>
    <t>ICE</t>
  </si>
  <si>
    <t>IDE</t>
  </si>
  <si>
    <t>IRB</t>
  </si>
  <si>
    <t>IRC</t>
  </si>
  <si>
    <t>ISR</t>
  </si>
  <si>
    <t>ISS</t>
  </si>
  <si>
    <t>JAA</t>
  </si>
  <si>
    <t>JAC</t>
  </si>
  <si>
    <t>JAI</t>
  </si>
  <si>
    <t>JAT</t>
  </si>
  <si>
    <t>JAZ</t>
  </si>
  <si>
    <t>JBA</t>
  </si>
  <si>
    <t>JGO</t>
  </si>
  <si>
    <t>JST</t>
  </si>
  <si>
    <t>JTA</t>
  </si>
  <si>
    <t>JXX</t>
  </si>
  <si>
    <t>KAE</t>
  </si>
  <si>
    <t>KAZ</t>
  </si>
  <si>
    <t>KEE</t>
  </si>
  <si>
    <t>KFA</t>
  </si>
  <si>
    <t>KFB</t>
  </si>
  <si>
    <t>précédemment Air Botnia</t>
  </si>
  <si>
    <t>KGL</t>
  </si>
  <si>
    <t>KHB</t>
  </si>
  <si>
    <t>KHO</t>
  </si>
  <si>
    <t>KIL</t>
  </si>
  <si>
    <t>Russie, Krasnodar</t>
  </si>
  <si>
    <t>KJC</t>
  </si>
  <si>
    <t>KLC</t>
  </si>
  <si>
    <t>KLM</t>
  </si>
  <si>
    <t>KMZ</t>
  </si>
  <si>
    <t>KQA</t>
  </si>
  <si>
    <t>KZR</t>
  </si>
  <si>
    <t>LAA</t>
  </si>
  <si>
    <t>LAM</t>
  </si>
  <si>
    <t>LAP</t>
  </si>
  <si>
    <t>précédemment Lineas Aereas Paraguayas</t>
  </si>
  <si>
    <t>LAV</t>
  </si>
  <si>
    <t>LAZ</t>
  </si>
  <si>
    <t>LBC</t>
  </si>
  <si>
    <t>LCD</t>
  </si>
  <si>
    <t>LDA</t>
  </si>
  <si>
    <t>LDI</t>
  </si>
  <si>
    <t>LIA</t>
  </si>
  <si>
    <t>ex Antilles britanniques</t>
  </si>
  <si>
    <t>LIL</t>
  </si>
  <si>
    <t>LIV</t>
  </si>
  <si>
    <t>LLM</t>
  </si>
  <si>
    <t>LNI</t>
  </si>
  <si>
    <t>LOF</t>
  </si>
  <si>
    <t>LOT</t>
  </si>
  <si>
    <t>LPV</t>
  </si>
  <si>
    <t>LRC</t>
  </si>
  <si>
    <t>précédemment LTE International Airways</t>
  </si>
  <si>
    <t>LZB</t>
  </si>
  <si>
    <t>MAH</t>
  </si>
  <si>
    <t>MAK</t>
  </si>
  <si>
    <t>MCK</t>
  </si>
  <si>
    <t>MCM</t>
  </si>
  <si>
    <t>MDA</t>
  </si>
  <si>
    <t>MDG</t>
  </si>
  <si>
    <t>MEP</t>
  </si>
  <si>
    <t>MES</t>
  </si>
  <si>
    <t>MGX</t>
  </si>
  <si>
    <t>Serbie-et-Monténégro</t>
  </si>
  <si>
    <t>MLV</t>
  </si>
  <si>
    <t>MMZ</t>
  </si>
  <si>
    <t>nom commercial Air Plus Comet</t>
  </si>
  <si>
    <t>MRS</t>
  </si>
  <si>
    <t>MSI</t>
  </si>
  <si>
    <t>MVD</t>
  </si>
  <si>
    <t>MVL</t>
  </si>
  <si>
    <t>Danemark / Royaume-Uni</t>
  </si>
  <si>
    <t>MYW</t>
  </si>
  <si>
    <t>NCA</t>
  </si>
  <si>
    <t>NEP</t>
  </si>
  <si>
    <t>NGK</t>
  </si>
  <si>
    <t>NIG</t>
  </si>
  <si>
    <t>NKS</t>
  </si>
  <si>
    <t>NLY</t>
  </si>
  <si>
    <t>NMB</t>
  </si>
  <si>
    <t>NOS</t>
  </si>
  <si>
    <t>NOV</t>
  </si>
  <si>
    <t>a fusionné avec Alitalia en 2002</t>
  </si>
  <si>
    <t>OAG</t>
  </si>
  <si>
    <t>OAS</t>
  </si>
  <si>
    <t>OAW</t>
  </si>
  <si>
    <t>OCM</t>
  </si>
  <si>
    <t>Aus</t>
  </si>
  <si>
    <t>OGN</t>
  </si>
  <si>
    <t>OKS</t>
  </si>
  <si>
    <t>OMS</t>
  </si>
  <si>
    <t>ORB</t>
  </si>
  <si>
    <t>PAO</t>
  </si>
  <si>
    <t>PDA</t>
  </si>
  <si>
    <t>PDC</t>
  </si>
  <si>
    <t>PGA</t>
  </si>
  <si>
    <t>PGT</t>
  </si>
  <si>
    <t>PLI</t>
  </si>
  <si>
    <t>PLK</t>
  </si>
  <si>
    <t>PNW</t>
  </si>
  <si>
    <t>PRI</t>
  </si>
  <si>
    <t>PRT</t>
  </si>
  <si>
    <t>PRZ</t>
  </si>
  <si>
    <t>PUA</t>
  </si>
  <si>
    <t>Pluna Lineas Aereas Uruguayas, précédemment Primeras Líneas Uruguayas de Navegación Aérea</t>
  </si>
  <si>
    <t>QQA</t>
  </si>
  <si>
    <t>RAM</t>
  </si>
  <si>
    <t>RAR</t>
  </si>
  <si>
    <t>RDN</t>
  </si>
  <si>
    <t>REA</t>
  </si>
  <si>
    <t>REU</t>
  </si>
  <si>
    <t>RIE</t>
  </si>
  <si>
    <t>RLA</t>
  </si>
  <si>
    <t>RNA</t>
  </si>
  <si>
    <t>ROM</t>
  </si>
  <si>
    <t>RON</t>
  </si>
  <si>
    <t>RPB</t>
  </si>
  <si>
    <t>RSO</t>
  </si>
  <si>
    <t>RSR</t>
  </si>
  <si>
    <t>RTQ</t>
  </si>
  <si>
    <t>RVL</t>
  </si>
  <si>
    <t>RYR</t>
  </si>
  <si>
    <t>SAT</t>
  </si>
  <si>
    <t>SAY</t>
  </si>
  <si>
    <t>SBI</t>
  </si>
  <si>
    <t>SBS</t>
  </si>
  <si>
    <t>SCH</t>
  </si>
  <si>
    <t>SCW</t>
  </si>
  <si>
    <t>opérée par Malmö Aviation</t>
  </si>
  <si>
    <t>SDM</t>
  </si>
  <si>
    <t>SEN</t>
  </si>
  <si>
    <t>ex Sevenair</t>
  </si>
  <si>
    <t>SER</t>
  </si>
  <si>
    <t>SEY</t>
  </si>
  <si>
    <t>SHD</t>
  </si>
  <si>
    <t>SHU</t>
  </si>
  <si>
    <t>SIB</t>
  </si>
  <si>
    <t>SIC</t>
  </si>
  <si>
    <t>SKX</t>
  </si>
  <si>
    <t>SKY</t>
  </si>
  <si>
    <t>SLA</t>
  </si>
  <si>
    <t>SLL</t>
  </si>
  <si>
    <t>SLM</t>
  </si>
  <si>
    <t>SNB</t>
  </si>
  <si>
    <t>SNG</t>
  </si>
  <si>
    <t>SOV</t>
  </si>
  <si>
    <t>SPM</t>
  </si>
  <si>
    <t>Can</t>
  </si>
  <si>
    <t>SUW</t>
  </si>
  <si>
    <t>SVK</t>
  </si>
  <si>
    <t>SVR</t>
  </si>
  <si>
    <t>SWA</t>
  </si>
  <si>
    <t>SWD</t>
  </si>
  <si>
    <t>SWR</t>
  </si>
  <si>
    <t>anciennement Crossair/Swissair</t>
  </si>
  <si>
    <t>SYX</t>
  </si>
  <si>
    <t>Salvador</t>
  </si>
  <si>
    <t>TAO</t>
  </si>
  <si>
    <t>TCV</t>
  </si>
  <si>
    <t>Cape Verde Airlines</t>
  </si>
  <si>
    <t>TDM</t>
  </si>
  <si>
    <t>TGA</t>
  </si>
  <si>
    <t>TGW</t>
  </si>
  <si>
    <t>TGZ</t>
  </si>
  <si>
    <t>TJT</t>
  </si>
  <si>
    <t>TLB</t>
  </si>
  <si>
    <t>TMA</t>
  </si>
  <si>
    <t>TPC</t>
  </si>
  <si>
    <t>TRA</t>
  </si>
  <si>
    <t>TRS</t>
  </si>
  <si>
    <t>TRZ</t>
  </si>
  <si>
    <t>TSO</t>
  </si>
  <si>
    <t>TUA</t>
  </si>
  <si>
    <t>TUQ</t>
  </si>
  <si>
    <t>TVF</t>
  </si>
  <si>
    <t>TVR</t>
  </si>
  <si>
    <t>TVS</t>
  </si>
  <si>
    <t>TXC</t>
  </si>
  <si>
    <t>TYR</t>
  </si>
  <si>
    <t>UBA</t>
  </si>
  <si>
    <t>UCR</t>
  </si>
  <si>
    <t>UDC</t>
  </si>
  <si>
    <t>UDN</t>
  </si>
  <si>
    <t>UIA</t>
  </si>
  <si>
    <t>UKR</t>
  </si>
  <si>
    <t>UKS</t>
  </si>
  <si>
    <t>UKW</t>
  </si>
  <si>
    <t>URG</t>
  </si>
  <si>
    <t>URP</t>
  </si>
  <si>
    <t>UYC</t>
  </si>
  <si>
    <t>VAP</t>
  </si>
  <si>
    <t>VDA</t>
  </si>
  <si>
    <t>VLG</t>
  </si>
  <si>
    <t>VLK</t>
  </si>
  <si>
    <t>VLU</t>
  </si>
  <si>
    <t>VOE</t>
  </si>
  <si>
    <t>VOZ</t>
  </si>
  <si>
    <t>VRE</t>
  </si>
  <si>
    <t>VTA</t>
  </si>
  <si>
    <t>VUN</t>
  </si>
  <si>
    <t>VVM</t>
  </si>
  <si>
    <t>WAK</t>
  </si>
  <si>
    <t>en</t>
  </si>
  <si>
    <t>WBA</t>
  </si>
  <si>
    <t>WCP</t>
  </si>
  <si>
    <t>WIA</t>
  </si>
  <si>
    <t>WIF</t>
  </si>
  <si>
    <t>WJA</t>
  </si>
  <si>
    <t>WOA</t>
  </si>
  <si>
    <t>WZZ</t>
  </si>
  <si>
    <t>XAR</t>
  </si>
  <si>
    <t>XAX</t>
  </si>
  <si>
    <t>XJC</t>
  </si>
  <si>
    <t>XLA</t>
  </si>
  <si>
    <t>ex Star Airlines</t>
  </si>
  <si>
    <t>XLL</t>
  </si>
  <si>
    <t>YZR</t>
  </si>
  <si>
    <t>ZBA</t>
  </si>
  <si>
    <t>Not operated by an Airline</t>
  </si>
  <si>
    <t>Page : 1/</t>
  </si>
  <si>
    <t>Page : 2/</t>
  </si>
  <si>
    <t>Page : 3/</t>
  </si>
  <si>
    <t>Page : 4/</t>
  </si>
  <si>
    <t>Page : 5/</t>
  </si>
  <si>
    <t>Page : 6/</t>
  </si>
  <si>
    <t>Page : 7/</t>
  </si>
  <si>
    <t>Page : 11/</t>
  </si>
  <si>
    <t>Page : 10/</t>
  </si>
  <si>
    <t>Page : 9/</t>
  </si>
  <si>
    <t>Page : 8/</t>
  </si>
  <si>
    <t>Various</t>
  </si>
  <si>
    <t>LH/RH on engine</t>
  </si>
  <si>
    <t>CORR</t>
  </si>
  <si>
    <t>EROSION</t>
  </si>
  <si>
    <t>EROS</t>
  </si>
  <si>
    <t>WEAR</t>
  </si>
  <si>
    <t>THCO</t>
  </si>
  <si>
    <t>LIGH</t>
  </si>
  <si>
    <t>BZM</t>
  </si>
  <si>
    <t>SCRA</t>
  </si>
  <si>
    <t>CRAC</t>
  </si>
  <si>
    <t>HOLE</t>
  </si>
  <si>
    <t>DELA</t>
  </si>
  <si>
    <t>DISB</t>
  </si>
  <si>
    <t>LOOS</t>
  </si>
  <si>
    <t>MISS</t>
  </si>
  <si>
    <t>OVER</t>
  </si>
  <si>
    <t>RIGG</t>
  </si>
  <si>
    <t>SYST</t>
  </si>
  <si>
    <t>OTH</t>
  </si>
  <si>
    <t>Damage Code</t>
  </si>
  <si>
    <t>O'clock loc. vs nacelle</t>
  </si>
  <si>
    <t>ATA Number</t>
  </si>
  <si>
    <t>NDT performed</t>
  </si>
  <si>
    <t>6OC</t>
  </si>
  <si>
    <t>3/9OC</t>
  </si>
  <si>
    <t>12OC</t>
  </si>
  <si>
    <t>Affected area code</t>
  </si>
  <si>
    <t>EDG</t>
  </si>
  <si>
    <t>MAIN</t>
  </si>
  <si>
    <t>FAST</t>
  </si>
  <si>
    <t>STIFF</t>
  </si>
  <si>
    <t>S4 DUCT</t>
  </si>
  <si>
    <t>TRAS</t>
  </si>
  <si>
    <t>NOZ</t>
  </si>
  <si>
    <t>MIXED FLOW NOZZLE</t>
  </si>
  <si>
    <t>FPL</t>
  </si>
  <si>
    <t>MOUNTS</t>
  </si>
  <si>
    <t>MOU</t>
  </si>
  <si>
    <t>End Item Code</t>
  </si>
  <si>
    <t>Main location code</t>
  </si>
  <si>
    <t>FWDI</t>
  </si>
  <si>
    <t>FWDE</t>
  </si>
  <si>
    <t>AFTI</t>
  </si>
  <si>
    <t>AFTE</t>
  </si>
  <si>
    <t>MIDI</t>
  </si>
  <si>
    <t>MIDE</t>
  </si>
  <si>
    <t>NON DESTRUCTIVE TEST</t>
  </si>
  <si>
    <t>MAIN AFFECTED DETAILED COMPONENT INFO</t>
  </si>
  <si>
    <t>. A response will be provided after receipt of the complete damage description.</t>
  </si>
  <si>
    <t>SaM146_SSJ 100</t>
  </si>
  <si>
    <t>SCR_F5X</t>
  </si>
  <si>
    <t>SCR_LONGITUDE</t>
  </si>
  <si>
    <t>FORWARD CORE COWL</t>
  </si>
  <si>
    <t>TR-TRANSCOWL</t>
  </si>
  <si>
    <t>TR-PIVOTING DOOR</t>
  </si>
  <si>
    <t>INNERT AFTER BODY</t>
  </si>
  <si>
    <t>End item list per program</t>
  </si>
  <si>
    <t>Albania</t>
  </si>
  <si>
    <t>Algeria</t>
  </si>
  <si>
    <t>American Samoa</t>
  </si>
  <si>
    <t>Andorra</t>
  </si>
  <si>
    <t>Antarctica</t>
  </si>
  <si>
    <t>Argentina</t>
  </si>
  <si>
    <t>Armenia</t>
  </si>
  <si>
    <t>Australia</t>
  </si>
  <si>
    <t>Azerbaidijan</t>
  </si>
  <si>
    <t>Bahrain</t>
  </si>
  <si>
    <t>Austria</t>
  </si>
  <si>
    <t>Barbados</t>
  </si>
  <si>
    <t>Belarus</t>
  </si>
  <si>
    <t>Benin</t>
  </si>
  <si>
    <t>Bermuda</t>
  </si>
  <si>
    <t>Bhutan</t>
  </si>
  <si>
    <t>Bolivia</t>
  </si>
  <si>
    <t>Bosnia-Herz.</t>
  </si>
  <si>
    <t>Bostwana</t>
  </si>
  <si>
    <t>British Virgin Islands</t>
  </si>
  <si>
    <t>Bulgaria</t>
  </si>
  <si>
    <t>Cambodia</t>
  </si>
  <si>
    <t>Cameroon</t>
  </si>
  <si>
    <t>Cape Verde</t>
  </si>
  <si>
    <t>Cayman Islands</t>
  </si>
  <si>
    <t>Central African Republic</t>
  </si>
  <si>
    <t>Chad</t>
  </si>
  <si>
    <t>Chile</t>
  </si>
  <si>
    <t>China</t>
  </si>
  <si>
    <t>Colombia</t>
  </si>
  <si>
    <t>Comoros</t>
  </si>
  <si>
    <t>Cook islands</t>
  </si>
  <si>
    <t>Cote d'Ivoire</t>
  </si>
  <si>
    <t>Croatia</t>
  </si>
  <si>
    <t>Cyprus</t>
  </si>
  <si>
    <t>Czech Republic</t>
  </si>
  <si>
    <t>Denmark</t>
  </si>
  <si>
    <t>Diego Garcia</t>
  </si>
  <si>
    <t>Dominica</t>
  </si>
  <si>
    <t>Dominican Republic</t>
  </si>
  <si>
    <t>East Timor</t>
  </si>
  <si>
    <t>Ecuador</t>
  </si>
  <si>
    <t>Egypt</t>
  </si>
  <si>
    <t>Equatorial Guinea</t>
  </si>
  <si>
    <t>Eritrea</t>
  </si>
  <si>
    <t>Estonia</t>
  </si>
  <si>
    <t>Ethiopia</t>
  </si>
  <si>
    <t>Falklands Islands</t>
  </si>
  <si>
    <t>Faroe Islands</t>
  </si>
  <si>
    <t>Fiji Islands</t>
  </si>
  <si>
    <t>Finland</t>
  </si>
  <si>
    <t>French Polynesia</t>
  </si>
  <si>
    <t>Gambia</t>
  </si>
  <si>
    <t>Georgia</t>
  </si>
  <si>
    <t>Germany</t>
  </si>
  <si>
    <t>Greece</t>
  </si>
  <si>
    <t>Greenland</t>
  </si>
  <si>
    <t>Grenada</t>
  </si>
  <si>
    <t>French Guiana</t>
  </si>
  <si>
    <t>Guinea</t>
  </si>
  <si>
    <t>Guinea-Bissau</t>
  </si>
  <si>
    <t>Haiti</t>
  </si>
  <si>
    <t>Hungary</t>
  </si>
  <si>
    <t>Iceland</t>
  </si>
  <si>
    <t>Indonesia</t>
  </si>
  <si>
    <t>Ireland</t>
  </si>
  <si>
    <t>Israel</t>
  </si>
  <si>
    <t>Italy</t>
  </si>
  <si>
    <t>Jamaica</t>
  </si>
  <si>
    <t>Japan</t>
  </si>
  <si>
    <t>Jordan</t>
  </si>
  <si>
    <t>Lao</t>
  </si>
  <si>
    <t>Latvia</t>
  </si>
  <si>
    <t>Lebanon</t>
  </si>
  <si>
    <t>Kuwait</t>
  </si>
  <si>
    <t>Kribati</t>
  </si>
  <si>
    <t>Lithuania</t>
  </si>
  <si>
    <t>Macedonia</t>
  </si>
  <si>
    <t>Malaysia</t>
  </si>
  <si>
    <t>Malta</t>
  </si>
  <si>
    <t>Marshall Islands</t>
  </si>
  <si>
    <t>Mauritania</t>
  </si>
  <si>
    <t>Mauritius</t>
  </si>
  <si>
    <t>Mexico</t>
  </si>
  <si>
    <t>Micronesia</t>
  </si>
  <si>
    <t>Moldova</t>
  </si>
  <si>
    <t>Mongolia</t>
  </si>
  <si>
    <t>Morocco</t>
  </si>
  <si>
    <t>Namibia</t>
  </si>
  <si>
    <t>Nepal</t>
  </si>
  <si>
    <t>Netherlands</t>
  </si>
  <si>
    <t>Netherlands Antilles</t>
  </si>
  <si>
    <t>New Caledonia</t>
  </si>
  <si>
    <t>New Zealand</t>
  </si>
  <si>
    <t>Norway</t>
  </si>
  <si>
    <t>Papua New Guinea</t>
  </si>
  <si>
    <t>Peru</t>
  </si>
  <si>
    <t>Poland</t>
  </si>
  <si>
    <t>Portuga</t>
  </si>
  <si>
    <t>Reunion</t>
  </si>
  <si>
    <t>Romania</t>
  </si>
  <si>
    <t>Russia</t>
  </si>
  <si>
    <t>Saint Helena</t>
  </si>
  <si>
    <t>Saint Lucia</t>
  </si>
  <si>
    <t>Saint Kitts and Nevis</t>
  </si>
  <si>
    <t>San Marino</t>
  </si>
  <si>
    <t>Sao Tome and Principe</t>
  </si>
  <si>
    <t>Saudi Arabia</t>
  </si>
  <si>
    <t>Senegal</t>
  </si>
  <si>
    <t>Singapore</t>
  </si>
  <si>
    <t>Slovakia</t>
  </si>
  <si>
    <t>Slovenia</t>
  </si>
  <si>
    <t>Solomon Islands</t>
  </si>
  <si>
    <t>South Africa</t>
  </si>
  <si>
    <t>South Korea</t>
  </si>
  <si>
    <t>Spain</t>
  </si>
  <si>
    <t>Sweden</t>
  </si>
  <si>
    <t>Switzerland</t>
  </si>
  <si>
    <t>Taiwan</t>
  </si>
  <si>
    <t>Tajikistan</t>
  </si>
  <si>
    <t>Tanzania</t>
  </si>
  <si>
    <t>Thailand</t>
  </si>
  <si>
    <t>Trinidad, Tobago</t>
  </si>
  <si>
    <t>Tunisia</t>
  </si>
  <si>
    <t>Turkey</t>
  </si>
  <si>
    <t>Turkmenistan</t>
  </si>
  <si>
    <t>Turks and Caicos</t>
  </si>
  <si>
    <t>Uganda</t>
  </si>
  <si>
    <t>United Arab Emirates</t>
  </si>
  <si>
    <t>United Kingdom</t>
  </si>
  <si>
    <t>United States</t>
  </si>
  <si>
    <t>US Virgin Islands</t>
  </si>
  <si>
    <t>Uzbekistan</t>
  </si>
  <si>
    <t>Vatican City State</t>
  </si>
  <si>
    <t>Vietnam</t>
  </si>
  <si>
    <t>Wallis and Futuna</t>
  </si>
  <si>
    <t>Yemen</t>
  </si>
  <si>
    <t>Zambia</t>
  </si>
  <si>
    <t>Antilles Néerlandaises</t>
  </si>
  <si>
    <t>Overseas territory (France)</t>
  </si>
  <si>
    <t>Bonaire</t>
  </si>
  <si>
    <t>Bouvet Island</t>
  </si>
  <si>
    <t>Chistmas Island</t>
  </si>
  <si>
    <t>Isle of Man</t>
  </si>
  <si>
    <t>Norfolk Island</t>
  </si>
  <si>
    <t>Cocos Islands</t>
  </si>
  <si>
    <t>Mariana islands</t>
  </si>
  <si>
    <t>Minor Islands</t>
  </si>
  <si>
    <t>Pitcairn Islands</t>
  </si>
  <si>
    <t>South Sandy Islands</t>
  </si>
  <si>
    <t>Svalbard Islands</t>
  </si>
  <si>
    <t>Tokelau Islands</t>
  </si>
  <si>
    <t>Libya</t>
  </si>
  <si>
    <t>State of Palestine</t>
  </si>
  <si>
    <t>Puerto Rico</t>
  </si>
  <si>
    <t>Democratic Republic of the Congo</t>
  </si>
  <si>
    <t>Co-operative Republic of Guyana</t>
  </si>
  <si>
    <t>Democratic People's Republic of Korea</t>
  </si>
  <si>
    <t>Sahara</t>
  </si>
  <si>
    <t>Somalia</t>
  </si>
  <si>
    <t>Sudan</t>
  </si>
  <si>
    <t>South Sudan</t>
  </si>
  <si>
    <t xml:space="preserve">Saint Pierre and Miquelon </t>
  </si>
  <si>
    <t>Syria</t>
  </si>
  <si>
    <t>British Indian Ocean territory</t>
  </si>
  <si>
    <t>Serbia/Montenegro</t>
  </si>
  <si>
    <t>Libellé (EN)</t>
  </si>
  <si>
    <t>Max damage dimensions</t>
  </si>
  <si>
    <t>Min remaining thick.</t>
  </si>
  <si>
    <t>Chrono ID</t>
  </si>
  <si>
    <t>A/C FH</t>
  </si>
  <si>
    <t>A/C FC</t>
  </si>
  <si>
    <t>End item FH</t>
  </si>
  <si>
    <t>End item FC</t>
  </si>
  <si>
    <t>ATA Designation</t>
  </si>
  <si>
    <t>Other details</t>
  </si>
  <si>
    <t>NDT findings</t>
  </si>
  <si>
    <t>URL New CSC</t>
  </si>
  <si>
    <t>URL du cas</t>
  </si>
  <si>
    <t>Champ à remplir avant de cliquer sur "FERMER NDD"</t>
  </si>
  <si>
    <r>
      <t>Légende</t>
    </r>
    <r>
      <rPr>
        <sz val="11"/>
        <color theme="1"/>
        <rFont val="Calibri"/>
        <family val="2"/>
        <scheme val="minor"/>
      </rPr>
      <t xml:space="preserve"> : </t>
    </r>
  </si>
  <si>
    <t>Autre champ à remplir manuellement au besoin</t>
  </si>
  <si>
    <t>Date de création:</t>
  </si>
  <si>
    <t>Date de réponse demandée (CRD)</t>
  </si>
  <si>
    <t>Champ automatique non modifiable</t>
  </si>
  <si>
    <t>ATA Subcomp Name</t>
  </si>
  <si>
    <t>OTHER DETAILS</t>
  </si>
  <si>
    <r>
      <t xml:space="preserve">Champ contraint issu du NDD </t>
    </r>
    <r>
      <rPr>
        <u/>
        <sz val="11"/>
        <color theme="1"/>
        <rFont val="Calibri"/>
        <family val="2"/>
        <scheme val="minor"/>
      </rPr>
      <t>à recopier</t>
    </r>
    <r>
      <rPr>
        <sz val="11"/>
        <color theme="1"/>
        <rFont val="Calibri"/>
        <family val="2"/>
        <scheme val="minor"/>
      </rPr>
      <t xml:space="preserve"> dans NewCSC</t>
    </r>
  </si>
  <si>
    <r>
      <t xml:space="preserve">Champ libre issu du NDD </t>
    </r>
    <r>
      <rPr>
        <u/>
        <sz val="11"/>
        <color theme="1"/>
        <rFont val="Calibri"/>
        <family val="2"/>
        <scheme val="minor"/>
      </rPr>
      <t>à copier/coller</t>
    </r>
    <r>
      <rPr>
        <sz val="11"/>
        <color theme="1"/>
        <rFont val="Calibri"/>
        <family val="2"/>
        <scheme val="minor"/>
      </rPr>
      <t xml:space="preserve"> dans NewCSC</t>
    </r>
  </si>
  <si>
    <r>
      <rPr>
        <b/>
        <sz val="12"/>
        <color theme="1"/>
        <rFont val="Calibri"/>
        <family val="2"/>
        <scheme val="minor"/>
      </rPr>
      <t>Zoom in on damage</t>
    </r>
    <r>
      <rPr>
        <sz val="11"/>
        <color theme="1"/>
        <rFont val="Calibri"/>
        <family val="2"/>
        <scheme val="minor"/>
      </rPr>
      <t xml:space="preserve">
</t>
    </r>
    <r>
      <rPr>
        <sz val="8"/>
        <color theme="1"/>
        <rFont val="Calibri"/>
        <family val="2"/>
        <scheme val="minor"/>
      </rPr>
      <t>(including damage dimensions : length, depth, number of missing plies, phi)</t>
    </r>
  </si>
  <si>
    <t>Max diam. or length</t>
  </si>
  <si>
    <t>Position 1</t>
  </si>
  <si>
    <t>Position 2</t>
  </si>
  <si>
    <t>Position 3</t>
  </si>
  <si>
    <t>Position 4</t>
  </si>
  <si>
    <t>CSC/</t>
  </si>
  <si>
    <t>Date et heure prochain vol</t>
  </si>
  <si>
    <t>REP</t>
  </si>
  <si>
    <t>ALTERNATE PART</t>
  </si>
  <si>
    <t>BENT</t>
  </si>
  <si>
    <t>JAMMING</t>
  </si>
  <si>
    <t>LEAKAGE</t>
  </si>
  <si>
    <t>JAM</t>
  </si>
  <si>
    <t>LEAK</t>
  </si>
  <si>
    <t>BROK</t>
  </si>
  <si>
    <t>ALT</t>
  </si>
  <si>
    <t>Add page</t>
  </si>
  <si>
    <t>Add a page ?</t>
  </si>
  <si>
    <t>Phone : + (33) 164 148 033
Fax : + (33) 164 148 013</t>
  </si>
  <si>
    <t>24/7 Technical Call Center</t>
  </si>
  <si>
    <t/>
  </si>
  <si>
    <t>Ligthning Strike</t>
  </si>
  <si>
    <r>
      <rPr>
        <u/>
        <sz val="8"/>
        <color rgb="FFFF0000"/>
        <rFont val="Calibri"/>
        <family val="2"/>
        <scheme val="minor"/>
      </rPr>
      <t>Note</t>
    </r>
    <r>
      <rPr>
        <sz val="8"/>
        <color rgb="FFFF0000"/>
        <rFont val="Calibri"/>
        <family val="2"/>
        <scheme val="minor"/>
      </rPr>
      <t xml:space="preserve"> : </t>
    </r>
    <r>
      <rPr>
        <b/>
        <sz val="8"/>
        <color rgb="FFFF0000"/>
        <rFont val="Calibri"/>
        <family val="2"/>
        <scheme val="minor"/>
      </rPr>
      <t>All</t>
    </r>
    <r>
      <rPr>
        <sz val="8"/>
        <color rgb="FFFF0000"/>
        <rFont val="Calibri"/>
        <family val="2"/>
        <scheme val="minor"/>
      </rPr>
      <t xml:space="preserve"> damages must be described page 2</t>
    </r>
  </si>
  <si>
    <t>TCF</t>
  </si>
  <si>
    <t>CPZ</t>
  </si>
  <si>
    <t>BROKEN</t>
  </si>
  <si>
    <t>Page : 12/</t>
  </si>
  <si>
    <t>Page : 13/</t>
  </si>
  <si>
    <t>Page : 14/</t>
  </si>
  <si>
    <t>Page : 15/</t>
  </si>
  <si>
    <t>Page : 16/</t>
  </si>
  <si>
    <t>Page : 17/</t>
  </si>
  <si>
    <t>Page : 18/</t>
  </si>
  <si>
    <t>Page : 19/</t>
  </si>
  <si>
    <t>Page : 20/</t>
  </si>
  <si>
    <t>Other Root cause</t>
  </si>
  <si>
    <t>Demandeur</t>
  </si>
  <si>
    <t>Unité</t>
  </si>
  <si>
    <t>AHK - AIR HONG KONG</t>
  </si>
  <si>
    <t>AHY - AZAL AZERBAIJAN AIRLINES</t>
  </si>
  <si>
    <t>AJM - AIR JAMAICA</t>
  </si>
  <si>
    <t>AJX - AIR JAPAN</t>
  </si>
  <si>
    <t>AML - AIR MALAWI</t>
  </si>
  <si>
    <t>AMT - ATA AIRLINES</t>
  </si>
  <si>
    <t>ANK - AIR NIPPON</t>
  </si>
  <si>
    <t>ANS - AIR NOSTRUM L.A.M.S.A.</t>
  </si>
  <si>
    <t>ASD - AIR SINAI</t>
  </si>
  <si>
    <t>AXL - KLM EXEL</t>
  </si>
  <si>
    <t>AYZ - ATLANT-SOYUZ AIRLINES</t>
  </si>
  <si>
    <t>AZW - AIR ZIMBABWE</t>
  </si>
  <si>
    <t>BCY - CITYJET</t>
  </si>
  <si>
    <t>BIE - AIR MÉDITERRANÉE</t>
  </si>
  <si>
    <t>BKP - BANGKOK AIRWAYS</t>
  </si>
  <si>
    <t>BLE - BLUE LINE</t>
  </si>
  <si>
    <t>BTC - BASHKIR AIRLINES</t>
  </si>
  <si>
    <t>BUB - AIR BOURBON</t>
  </si>
  <si>
    <t>BZH - BRIT AIR</t>
  </si>
  <si>
    <t>CCM - CCM AIRLINES</t>
  </si>
  <si>
    <t>CDN - CANADIAN AIRLINES INTERNATIONAL</t>
  </si>
  <si>
    <t>CHQ - AUTAUQUA AIRLINES</t>
  </si>
  <si>
    <t>CJA - CANJET</t>
  </si>
  <si>
    <t>COM - COMAIR INC.</t>
  </si>
  <si>
    <t>CPZ - COMPASS</t>
  </si>
  <si>
    <t>CXT - COASTAL AIR TRANSPORT</t>
  </si>
  <si>
    <t>CYH - CHINA YUNNAN AIRLINES</t>
  </si>
  <si>
    <t>DAL - DELTA AIR LINES</t>
  </si>
  <si>
    <t>DAM - DAMANIA AIRWAYS</t>
  </si>
  <si>
    <t>DSL - DIAMOND SAKHA AIRLINES</t>
  </si>
  <si>
    <t>DTA - TAAG ANGOLA AIRLINES</t>
  </si>
  <si>
    <t>EAF - EUROPEAN AIRCHARTER</t>
  </si>
  <si>
    <t>EDW - EDELWEISS AIR</t>
  </si>
  <si>
    <t>EFC - AIR MANA</t>
  </si>
  <si>
    <t>ENK - ENKOR AIRLINES</t>
  </si>
  <si>
    <t>ETH - ETHIOPIAN AIRLINES</t>
  </si>
  <si>
    <t>FAB - FIRST AIR</t>
  </si>
  <si>
    <t>FBN - AFRIQUE AIRLINES</t>
  </si>
  <si>
    <t>FCN - FALCON AIR AB</t>
  </si>
  <si>
    <t>FFT - FRONTIER AIRLINES</t>
  </si>
  <si>
    <t>FLI - ATLANTIC AIRWAYS</t>
  </si>
  <si>
    <t>GAO - GOLDEN AIR</t>
  </si>
  <si>
    <t>GBY - GABON AIRLINES</t>
  </si>
  <si>
    <t>GHA - GHANA AIRWAYS</t>
  </si>
  <si>
    <t>GNT - BUSINESS AIR</t>
  </si>
  <si>
    <t>GUG - AVIATECA</t>
  </si>
  <si>
    <t>GWY - USA 3000 AIRLINES</t>
  </si>
  <si>
    <t>HHN - HAHN AIR LINES</t>
  </si>
  <si>
    <t>HSA - EAST AFRICAN SAFARI AIR</t>
  </si>
  <si>
    <t>IAC - INDIAN AIRLINES CORPORATION</t>
  </si>
  <si>
    <t>IAG - EPAG - GROUPE AIR FRANCE</t>
  </si>
  <si>
    <t>IDE - INDEPENDENCE AIR</t>
  </si>
  <si>
    <t>IRA - IRAN AIR</t>
  </si>
  <si>
    <t>JAI - JET AIRWAYS</t>
  </si>
  <si>
    <t>JBA - HELIJET</t>
  </si>
  <si>
    <t>JKK - SPANAIR SA</t>
  </si>
  <si>
    <t>JST - JETSTAR AIRWAYS</t>
  </si>
  <si>
    <t>KAC - KUWAIT AIRWAYS</t>
  </si>
  <si>
    <t>KAZ - TATARSTAN JSC AIRCOMPANY</t>
  </si>
  <si>
    <t>KFA - KELOWNA FLIGHTCRAFT</t>
  </si>
  <si>
    <t>KGL - KOGALYMAVIA AIR COMPANY</t>
  </si>
  <si>
    <t>KJC - KRASAIR</t>
  </si>
  <si>
    <t>KLC - KLM CITY HOPPER</t>
  </si>
  <si>
    <t>KLM - KLM ROYAL DUTCH AIRLINES</t>
  </si>
  <si>
    <t>KMZ - COMORES AVIATION</t>
  </si>
  <si>
    <t>KQA - KENYA AIRWAYS</t>
  </si>
  <si>
    <t>KZR - AIR ASTANA</t>
  </si>
  <si>
    <t>LAA - LIBYAN ARAB AIRLINES</t>
  </si>
  <si>
    <t>LAV - AEROPOSTAL ALAS</t>
  </si>
  <si>
    <t>LRC - LACSA/TACA</t>
  </si>
  <si>
    <t>LZB - BULGARIA AIR</t>
  </si>
  <si>
    <t>MAS - MALAYSIA AIRLINES</t>
  </si>
  <si>
    <t>MCM - HELI AIR MONACO</t>
  </si>
  <si>
    <t>MDG - AIR MADAGASCAR</t>
  </si>
  <si>
    <t>MEP - MIDWEST CONNECT</t>
  </si>
  <si>
    <t>MVL - MAGADAN AIRLINES</t>
  </si>
  <si>
    <t>MXA - MEXICANA</t>
  </si>
  <si>
    <t>MYW - MY AIR</t>
  </si>
  <si>
    <t>NCA - NIPPON CARGO AIRLINES</t>
  </si>
  <si>
    <t>NEP - NEPC AIRLINES</t>
  </si>
  <si>
    <t>OAS - OMAN AIR</t>
  </si>
  <si>
    <t>PRT - ATLANTIC COAST JET</t>
  </si>
  <si>
    <t>QQA - ALLIANCE AIRLINES</t>
  </si>
  <si>
    <t>RDN - DINAR LINEAS AEREAS</t>
  </si>
  <si>
    <t>REA - AER ARANN</t>
  </si>
  <si>
    <t>REP - REPUBLIC AIRLINES</t>
  </si>
  <si>
    <t>RNA - ROYAL NEPAL AIRLINES CORPORATION</t>
  </si>
  <si>
    <t>SAS - SCANDINAVIAN AIRLINES SYSTEM</t>
  </si>
  <si>
    <t>SBI - SIBERIA AIRLINES</t>
  </si>
  <si>
    <t>SDM - RUSSIA AIRLINE</t>
  </si>
  <si>
    <t>SEY - AIR SEYCHELLES</t>
  </si>
  <si>
    <t>SIA - SINGAPORE AIRLINES LTD.</t>
  </si>
  <si>
    <t>SIB - SIBAVIATRANS</t>
  </si>
  <si>
    <t>SKX - SKYWAYS AB</t>
  </si>
  <si>
    <t>SVA - SAUDI ARABIAN AIRLINES</t>
  </si>
  <si>
    <t>SWA - SOUTHWEST AIRLINES</t>
  </si>
  <si>
    <t>SYR - SYRIAN ARAB AIRLINES</t>
  </si>
  <si>
    <t>TAR - TUNISAIR</t>
  </si>
  <si>
    <t>TCF - SHUTTLE AMERICA</t>
  </si>
  <si>
    <t>TCW - THOMAS COOK AIRLINES BELGIUM</t>
  </si>
  <si>
    <t>TCX - THOMAS COOK AIRLINES UK</t>
  </si>
  <si>
    <t>TDM - TANDEM AERO</t>
  </si>
  <si>
    <t>TGA - AIR TOGO</t>
  </si>
  <si>
    <t>TJT - TWIN JET</t>
  </si>
  <si>
    <t>TRS - AIRTRAN</t>
  </si>
  <si>
    <t>TRZ - PRIME AIR INC.</t>
  </si>
  <si>
    <t>TUA - TURKMÉNISTAN/AKHAL</t>
  </si>
  <si>
    <t>TUQ - AIR TURQUOISE</t>
  </si>
  <si>
    <t>TVS - TRAVEL SERVICE AIRLINES</t>
  </si>
  <si>
    <t>UAL - UNITED AIRLINES INC.</t>
  </si>
  <si>
    <t>UZB - UZBEKISTAN AIRWAYS</t>
  </si>
  <si>
    <t>VAP - PHUKET AIR</t>
  </si>
  <si>
    <t>VDA - VOLGA-DNEPR AIRLINES JOINT STOCK</t>
  </si>
  <si>
    <t>WAK - WINGS OF ALASKA </t>
  </si>
  <si>
    <t>WBA - FINNCOMM AIRLINES </t>
  </si>
  <si>
    <t>WCP - PRIMARIS AIRLINES </t>
  </si>
  <si>
    <t>WIA - WINAIR</t>
  </si>
  <si>
    <t>WOA - WORLD AIRWAYS</t>
  </si>
  <si>
    <t>WZZ - WIZZ AIR</t>
  </si>
  <si>
    <t>XAR - XPRESS AIR</t>
  </si>
  <si>
    <t>XAX - AIRASIA X</t>
  </si>
  <si>
    <t>XJC - LUSIVE JET CHARTER</t>
  </si>
  <si>
    <t>XLA - EXCEL AIRWAYS</t>
  </si>
  <si>
    <t>XLL - AIR EXCEL</t>
  </si>
  <si>
    <t>ZBA - ZB AIR</t>
  </si>
  <si>
    <t>²</t>
  </si>
  <si>
    <t>78-31 THRUST REVERSER CONTROL AND INDICATING</t>
  </si>
  <si>
    <t>78-32 THRUST REVERSER STRUCTURE</t>
  </si>
  <si>
    <t>78-36 THRUST REVERSER OPENING MECHANISM</t>
  </si>
  <si>
    <t>78-31-00</t>
  </si>
  <si>
    <t>78-31-12</t>
  </si>
  <si>
    <t>78-31-13</t>
  </si>
  <si>
    <t>78-32-00</t>
  </si>
  <si>
    <t>78-36-00</t>
  </si>
  <si>
    <t>78-37-00</t>
  </si>
  <si>
    <t>78-37-61</t>
  </si>
  <si>
    <t>X</t>
  </si>
  <si>
    <t>Technique</t>
  </si>
  <si>
    <t>1 C-Check</t>
  </si>
  <si>
    <t>2 C-Check</t>
  </si>
  <si>
    <t>3 C-Check</t>
  </si>
  <si>
    <t>4 C-Check</t>
  </si>
  <si>
    <t>5+ C-Check</t>
  </si>
  <si>
    <t>Off-wing/In shop</t>
  </si>
  <si>
    <t>FOD (Foreign Object Damage)</t>
  </si>
  <si>
    <t>Engine event</t>
  </si>
  <si>
    <t>Normal Wear &amp; Tear</t>
  </si>
  <si>
    <t>Flight Test</t>
  </si>
  <si>
    <t>End Item Désignation</t>
  </si>
  <si>
    <t>Sub Component Désignation</t>
  </si>
  <si>
    <t>ATA</t>
  </si>
  <si>
    <t>Programme</t>
  </si>
  <si>
    <t>71-60 AIR INLET</t>
  </si>
  <si>
    <t>78-30 THRUST REVERSER</t>
  </si>
  <si>
    <t>78-34 THRUST REVERSER ACTUATION/ELECTRICAL</t>
  </si>
  <si>
    <t>99-99 PLAIN EXHAUST</t>
  </si>
  <si>
    <t>78-33 THRUST REVERSER ACTUATING SYSTEM</t>
  </si>
  <si>
    <t>78-34 CONTROL AND FEEDBACK SYSTEM</t>
  </si>
  <si>
    <t>78-31 THRUST REVERSER STRUCTURE</t>
  </si>
  <si>
    <t>78-32 THRUST REVERSER CONTROL AND INDICATING</t>
  </si>
  <si>
    <t>78-33 THRUST REVERSER OPENING MECHANISM</t>
  </si>
  <si>
    <t>78-40 AFT CORE COWL</t>
  </si>
  <si>
    <t>71-13 FAN COWL</t>
  </si>
  <si>
    <t>71-61 AIR INTAKE COWL</t>
  </si>
  <si>
    <t>78-11 TURBINE EXHAUST</t>
  </si>
  <si>
    <t>78-22 FAN EXHAUST STRUCTURE (FEC)</t>
  </si>
  <si>
    <t>78-26 FAN EXHAUST OPENING MECHANISM</t>
  </si>
  <si>
    <t>78-35 THRUST REVERSER ACTUATION SYSTEM</t>
  </si>
  <si>
    <t>78-37 THRUST REVERSER INDPDT LOCKING SYSTEM</t>
  </si>
  <si>
    <t>78-31 PIVOT DOOR</t>
  </si>
  <si>
    <t>78-33 CONTROL AND FEEDBACK SYSTEM</t>
  </si>
  <si>
    <t>10-11 PARKING STORAGE</t>
  </si>
  <si>
    <t>11-24 EXTERIOR PLACARDS - MARKINGS</t>
  </si>
  <si>
    <t>24-21 AC GENERATION</t>
  </si>
  <si>
    <t>26-12 DETECTION</t>
  </si>
  <si>
    <t>29-11 MAIN</t>
  </si>
  <si>
    <t>29-13 MAIN</t>
  </si>
  <si>
    <t>30-21 AIR INTAKES</t>
  </si>
  <si>
    <t>36-11 DISTRIBUTION</t>
  </si>
  <si>
    <t>71-52 ELECTRICAL HARNESS</t>
  </si>
  <si>
    <t>71-71 ENGINE DRAINS</t>
  </si>
  <si>
    <t>73-11 ENGINE DRAINS</t>
  </si>
  <si>
    <t>75-41 INDICATING</t>
  </si>
  <si>
    <t>78-11 COLLECTOR - PLUG</t>
  </si>
  <si>
    <t>78-12 COLLECTOR - NOZZLE</t>
  </si>
  <si>
    <t>79-34 INDICATING</t>
  </si>
  <si>
    <t>80-12 CRANKING</t>
  </si>
  <si>
    <t>30-21 ENGINE AIR INTAKE</t>
  </si>
  <si>
    <t>71-15 HINGE BEAM</t>
  </si>
  <si>
    <t>71-21 FRONT MOUNT</t>
  </si>
  <si>
    <t>71-22 AFT MOUNT</t>
  </si>
  <si>
    <t>71-23 THRUST LINK</t>
  </si>
  <si>
    <t>78-33 CORE COWL STRUCTURE</t>
  </si>
  <si>
    <t>78-35 THRUST REVERSER CONTROL SYSTEM</t>
  </si>
  <si>
    <t>54-56 LOWER FAIRING</t>
  </si>
  <si>
    <t>78-11 TURBINE EXHAUST SYSTEM</t>
  </si>
  <si>
    <t>71-11 FAN COWL DOORS</t>
  </si>
  <si>
    <t>99-99 INNER COUPLING RING</t>
  </si>
  <si>
    <t>54-00 S4-DUCT</t>
  </si>
  <si>
    <t>26-11 FIRE DETECTION</t>
  </si>
  <si>
    <t>29-00 HYDRAULIC POWER</t>
  </si>
  <si>
    <t>36-11 ENVIRONMENTAL CONTROL SYSTEM DUCT</t>
  </si>
  <si>
    <t>71-11 FAN COWL</t>
  </si>
  <si>
    <t>71-20 ENGINE MOUNTS</t>
  </si>
  <si>
    <t>71-21 MOUNT</t>
  </si>
  <si>
    <t>71-23 ENGINE MOUNT LINK</t>
  </si>
  <si>
    <t>71-50 HARNESS ENGINE</t>
  </si>
  <si>
    <t>71-70 ECOLOGY BOX</t>
  </si>
  <si>
    <t>73-11 FUEL HOSES</t>
  </si>
  <si>
    <t>73-12 IDG OIL COOOLING PIPE</t>
  </si>
  <si>
    <t>78-11 MIXED FLOW NOZZLE</t>
  </si>
  <si>
    <t>80-11 PNEUMATIC STARTER VALVE SYSTEM</t>
  </si>
  <si>
    <t>78-33 BUFFER FITTING ASSEMBLY</t>
  </si>
  <si>
    <t>71-21 ENGINE MOUNTING STRUCTURE (EMS)</t>
  </si>
  <si>
    <t>71-21-00 ENGINE MOUNTING STRUCTURE (EMS)</t>
  </si>
  <si>
    <t>73-00 ENGINE FUEL AND CONTROL</t>
  </si>
  <si>
    <t>73-00-00 ENGINE FUEL AND CONTROL</t>
  </si>
  <si>
    <t>78-21 EXHAUST PIPE ASSEMBLY</t>
  </si>
  <si>
    <t>78-21-00 EXHAUST PIPE ASSEMBLY</t>
  </si>
  <si>
    <t>99-99 OTHER</t>
  </si>
  <si>
    <t>99-99-99 OTHER</t>
  </si>
  <si>
    <t>78-30-00 THRUST REVERSER</t>
  </si>
  <si>
    <t>78-30-00 BARREL ASSY</t>
  </si>
  <si>
    <t>78-30-00 BEAM ASSY LH</t>
  </si>
  <si>
    <t>78-30-00 BEAM ASSY RH</t>
  </si>
  <si>
    <t>78-31-01 UPPER PIVOT DOOR</t>
  </si>
  <si>
    <t>78-31-05 LOWER PIVOT DOOR</t>
  </si>
  <si>
    <t>78-32-02 ACTUATOR</t>
  </si>
  <si>
    <t>78-32-03 HYDRAULIC HOSE PIPE</t>
  </si>
  <si>
    <t>78-32-04 EHPL</t>
  </si>
  <si>
    <t>78-32-05 HYDRAULIC PRIMARY LOCK HPL</t>
  </si>
  <si>
    <t>78-32-07 ISOLATION CONTROL UNIT</t>
  </si>
  <si>
    <t>78-32-08 DIRECTION CONTROL UNIT</t>
  </si>
  <si>
    <t>78-33-01 DEPLOY SWITCH</t>
  </si>
  <si>
    <t>78-33-01 STOW SWITCH</t>
  </si>
  <si>
    <t>78-33-06 ELECTRICAL HARNESS</t>
  </si>
  <si>
    <t>71-60-00 BULKHEAD (FORWARD)</t>
  </si>
  <si>
    <t>71-60-00 BULKHEAD (REAR)</t>
  </si>
  <si>
    <t>71-60-00 SKIN (INNER - ACOUSTIC PANEL)</t>
  </si>
  <si>
    <t>71-60-00 SKIN (OUTER)</t>
  </si>
  <si>
    <t>78-30-00 BEAM ASSEMBLY LH</t>
  </si>
  <si>
    <t>78-30-00 BEAM ASSEMBLY RH</t>
  </si>
  <si>
    <t>78-30-00 FIXED STRUCTURE (FORWARD)</t>
  </si>
  <si>
    <t>78-30-00 FIXED STRUCTURE (REAR)</t>
  </si>
  <si>
    <t>78-30-00 PIVOT DOOR ASSEMBLY (LOWER)</t>
  </si>
  <si>
    <t>78-30-00 PIVOT DOOR ASSEMBLY (UPPER)</t>
  </si>
  <si>
    <t>78-34-00</t>
  </si>
  <si>
    <t>78-34-00 ACTUATOR</t>
  </si>
  <si>
    <t>78-34-00 DCU</t>
  </si>
  <si>
    <t>78-34-00 EHPL</t>
  </si>
  <si>
    <t>78-34-00 ELECTRICAL HARNESSES</t>
  </si>
  <si>
    <t>78-34-00 HPL</t>
  </si>
  <si>
    <t>78-34-00 HYDRAULIC PIPES &amp; HOSES</t>
  </si>
  <si>
    <t>78-34-00 ICU</t>
  </si>
  <si>
    <t>78-34-02 SWITCH DEPLOY</t>
  </si>
  <si>
    <t>78-34-05 SWITCH STOW</t>
  </si>
  <si>
    <t>99-99-99 RIBS &amp; SPARS</t>
  </si>
  <si>
    <t>99-99-99 SKIN (INNER)</t>
  </si>
  <si>
    <t>99-99-99 SKIN (OUTER)</t>
  </si>
  <si>
    <t>78-32-00 THRUST REVERSER STRUCTURE</t>
  </si>
  <si>
    <t>78-32-01 FIXED STRUCTURE</t>
  </si>
  <si>
    <t>78-32-02 PIVOTING DOORS</t>
  </si>
  <si>
    <t>78-33-01</t>
  </si>
  <si>
    <t>78-33-01 ISOLATION CONTROL UNIT</t>
  </si>
  <si>
    <t>78-33-02</t>
  </si>
  <si>
    <t>78-33-02 DIRECTION CONTROL UNIT</t>
  </si>
  <si>
    <t>78-33-03</t>
  </si>
  <si>
    <t>78-33-03 DOOR ACTUATOR</t>
  </si>
  <si>
    <t>78-33-04</t>
  </si>
  <si>
    <t>78-33-04 PRIMARY LOCK ACT AND MECHANISM</t>
  </si>
  <si>
    <t>78-33-05</t>
  </si>
  <si>
    <t>78-33-05 TERTIARY LOCK</t>
  </si>
  <si>
    <t>78-33-06</t>
  </si>
  <si>
    <t>78-33-06 HYDRAULIC TUBES</t>
  </si>
  <si>
    <t>78-34-01 DOOR STOW SWITCH</t>
  </si>
  <si>
    <t>78-34-02 DOOR POSITION SENSOR</t>
  </si>
  <si>
    <t>78-34-03</t>
  </si>
  <si>
    <t>78-34-03 LEFT THRUST REVERSER HARNESS 4E</t>
  </si>
  <si>
    <t>78-34-04 RIGHT THRUST REVERSER HARNESS 4K</t>
  </si>
  <si>
    <t>78-34-05 THRUST REVERSER TEST SWITCH</t>
  </si>
  <si>
    <t>78-31-00 CORECOWL ASSY</t>
  </si>
  <si>
    <t>78-31-11</t>
  </si>
  <si>
    <t>78-31-11 TRANSCOWL ASSY</t>
  </si>
  <si>
    <t>78-32-00 HYDRAULIC (QUICK DISCONNECTS)</t>
  </si>
  <si>
    <t>78-32-05 LOCK SWITCH</t>
  </si>
  <si>
    <t>78-32-06 MANUAL DRIVE UNIT</t>
  </si>
  <si>
    <t>78-32-07</t>
  </si>
  <si>
    <t>78-32-07 DEPLOY SWITCH</t>
  </si>
  <si>
    <t>78-32-11</t>
  </si>
  <si>
    <t>78-32-11 ISOLATION CONTROL UNIT</t>
  </si>
  <si>
    <t>78-32-12</t>
  </si>
  <si>
    <t>78-32-12 DIRECTIONAL CONTROL UNIT</t>
  </si>
  <si>
    <t>78-32-13</t>
  </si>
  <si>
    <t>78-32-13 COWL LOCK (EHCL)</t>
  </si>
  <si>
    <t>78-32-14</t>
  </si>
  <si>
    <t>78-32-14 ACTUATOR (FEEDBACK)</t>
  </si>
  <si>
    <t>78-32-16</t>
  </si>
  <si>
    <t>78-32-16 ACTUATOR (LOCKING)</t>
  </si>
  <si>
    <t>78-32-17</t>
  </si>
  <si>
    <t>78-32-17 HYDRAULIC (SYNCHRO)</t>
  </si>
  <si>
    <t>78-32-20</t>
  </si>
  <si>
    <t>78-32-20 HYDRAULIC (PIPES &amp; HOSES)</t>
  </si>
  <si>
    <t>78-32-30</t>
  </si>
  <si>
    <t>78-32-30 ELECTRICAL HARNESSES</t>
  </si>
  <si>
    <t>78-33-01 COWL OPENING ACTUATOR</t>
  </si>
  <si>
    <t>78-33-02 HOLD OPEN ROD</t>
  </si>
  <si>
    <t>78-40-00</t>
  </si>
  <si>
    <t>78-40-00 FIXED STRUCTURE</t>
  </si>
  <si>
    <t>78-31-16</t>
  </si>
  <si>
    <t>78-31-16 PRESSURE SWITCH HCU</t>
  </si>
  <si>
    <t>78-31-17</t>
  </si>
  <si>
    <t>78-31-17 DEPLOY SWITCH</t>
  </si>
  <si>
    <t>78-31-18</t>
  </si>
  <si>
    <t>78-31-18 STOW SWITCH</t>
  </si>
  <si>
    <t>78-31-19</t>
  </si>
  <si>
    <t>78-31-19 PRIMARY LOCK</t>
  </si>
  <si>
    <t>78-31-41 ACTUATOR PIVOTING DOOR</t>
  </si>
  <si>
    <t>78-31-42 HARNESS</t>
  </si>
  <si>
    <t>78-31-49 HYD TUBES</t>
  </si>
  <si>
    <t>78-31-51 HCU</t>
  </si>
  <si>
    <t>78-32-11 COWL</t>
  </si>
  <si>
    <t>78-32-41 DOOR PIVOTING</t>
  </si>
  <si>
    <t>78-32-42 RAMP FAIRING</t>
  </si>
  <si>
    <t>78-36-00 THRUST REVERSER OPENING MECHANISM</t>
  </si>
  <si>
    <t>78-36-42 ADAPTATOR RING</t>
  </si>
  <si>
    <t>78-36-51</t>
  </si>
  <si>
    <t>78-36-51 COWL OPENING ACTUATOR</t>
  </si>
  <si>
    <t>78-36-41 LATCH COWL</t>
  </si>
  <si>
    <t>78-31-49 TUBES HOSES HYDRAULIC</t>
  </si>
  <si>
    <t>78-32-43 MOVABLE KICKER PLATE</t>
  </si>
  <si>
    <t>78-32-44 LATCH</t>
  </si>
  <si>
    <t>78-32-45 ADAPTOR RING ASSY</t>
  </si>
  <si>
    <t>78-36-52</t>
  </si>
  <si>
    <t>78-36-52 HYDRAULIC JUNCTION BOX</t>
  </si>
  <si>
    <t>78-36-55</t>
  </si>
  <si>
    <t>78-36-55 HOLD HOPEN ROD</t>
  </si>
  <si>
    <t>71-13-00</t>
  </si>
  <si>
    <t>71-13-00 FAN COWL</t>
  </si>
  <si>
    <t>71-13-00 AXIAL GUIDE</t>
  </si>
  <si>
    <t>71-13-00 FITTING ACT</t>
  </si>
  <si>
    <t>71-13-00 GUIDE RAMP</t>
  </si>
  <si>
    <t>71-13-00 KEEPER</t>
  </si>
  <si>
    <t>71-13-00 VENTILATION</t>
  </si>
  <si>
    <t>71-13-41</t>
  </si>
  <si>
    <t>71-13-41 COWL DOOR FAN</t>
  </si>
  <si>
    <t>71-13-42</t>
  </si>
  <si>
    <t>71-13-42 STRAKE</t>
  </si>
  <si>
    <t>71-13-43 ROD HOR</t>
  </si>
  <si>
    <t>71-13-44</t>
  </si>
  <si>
    <t>71-13-44 LATCHES</t>
  </si>
  <si>
    <t>71-13-45</t>
  </si>
  <si>
    <t>71-13-45 FLOATING ROD</t>
  </si>
  <si>
    <t>71-13-47</t>
  </si>
  <si>
    <t>71-13-47 LAP</t>
  </si>
  <si>
    <t>71-13-51 SWITCH BOXES FC</t>
  </si>
  <si>
    <t>71-13-52 ACTUATOR FC</t>
  </si>
  <si>
    <t>71-13-53 PCPU FC</t>
  </si>
  <si>
    <t>71-13-61 HARNESS FC</t>
  </si>
  <si>
    <t>71-61-41 COWL</t>
  </si>
  <si>
    <t>71-61-42 ACCESS PANEL</t>
  </si>
  <si>
    <t>71-61-61</t>
  </si>
  <si>
    <t>71-61-61 P20T20</t>
  </si>
  <si>
    <t>78-11-41 NOZZLE</t>
  </si>
  <si>
    <t>78-11-42 PLUG</t>
  </si>
  <si>
    <t>78-11-43 FINGER SEAL NOZZLE</t>
  </si>
  <si>
    <t>78-22-00</t>
  </si>
  <si>
    <t>78-22-00 FEC HAP</t>
  </si>
  <si>
    <t>78-22-00 FEC IFS</t>
  </si>
  <si>
    <t>78-22-00 FEC OFS</t>
  </si>
  <si>
    <t>78-22-00 FEC STRUCTURE</t>
  </si>
  <si>
    <t>78-22-41 COWL FAN EXHAUST</t>
  </si>
  <si>
    <t>78-22-42 LATCH L6 L7</t>
  </si>
  <si>
    <t>78-22-43 LATCHES</t>
  </si>
  <si>
    <t>78-22-44 LATCH ACCESS DOOR</t>
  </si>
  <si>
    <t>78-22-45 BLOW OUT DOOR</t>
  </si>
  <si>
    <t>78-22-46 SEAL FEC</t>
  </si>
  <si>
    <t>78-22-47 TIE ROD FEC</t>
  </si>
  <si>
    <t>78-22-48 FINGER SEAL FEC</t>
  </si>
  <si>
    <t>78-22-62</t>
  </si>
  <si>
    <t>78-22-62 THERMAL BLANKETS</t>
  </si>
  <si>
    <t>78-22-63</t>
  </si>
  <si>
    <t>78-22-63 BUMPER PADS FEC</t>
  </si>
  <si>
    <t>78-26-00</t>
  </si>
  <si>
    <t>78-26-00 ENGINE FITTING</t>
  </si>
  <si>
    <t>78-26-41 ROD HOR</t>
  </si>
  <si>
    <t>78-26-51 ACTUATOR TR</t>
  </si>
  <si>
    <t>78-26-52</t>
  </si>
  <si>
    <t>78-26-52 SWITCH BOXES TR</t>
  </si>
  <si>
    <t>78-31-41 FLEXSHAFT</t>
  </si>
  <si>
    <t>78-31-43 ACTUATOR</t>
  </si>
  <si>
    <t>78-31-52 SWITCH</t>
  </si>
  <si>
    <t>78-31-53 RESOLVER</t>
  </si>
  <si>
    <t>78-31-61 HARNESS</t>
  </si>
  <si>
    <t>78-32-00 DRAG LINK</t>
  </si>
  <si>
    <t>78-32-00 FIXED STRUCTURE</t>
  </si>
  <si>
    <t>78-32-00 HAP</t>
  </si>
  <si>
    <t>78-32-00 PUSH ROD - LINK</t>
  </si>
  <si>
    <t>78-32-42 TRANSLATING COWL</t>
  </si>
  <si>
    <t>78-32-43 CASCADE</t>
  </si>
  <si>
    <t>78-32-44 BLOCKER DOOR</t>
  </si>
  <si>
    <t>78-32-46 LAP</t>
  </si>
  <si>
    <t>78-32-51 COWL TR</t>
  </si>
  <si>
    <t>78-32-62</t>
  </si>
  <si>
    <t>78-32-62 THERMAL BLANKETS TR</t>
  </si>
  <si>
    <t>78-35-34 ETRAC</t>
  </si>
  <si>
    <t>78-35-51 TRPU</t>
  </si>
  <si>
    <t>78-35-52 PDU</t>
  </si>
  <si>
    <t>78-37-52 SWITCH TLS</t>
  </si>
  <si>
    <t>78-37-53 TLSPU (FILTER)</t>
  </si>
  <si>
    <t>78-31-01</t>
  </si>
  <si>
    <t>78-31-05</t>
  </si>
  <si>
    <t>78-32-03</t>
  </si>
  <si>
    <t>78-32-04</t>
  </si>
  <si>
    <t>78-32-08</t>
  </si>
  <si>
    <t>11-24-71 PLACARDS AND MARKINGS POWER PLANT</t>
  </si>
  <si>
    <t>24-21-49</t>
  </si>
  <si>
    <t>24-21-49 TUBING - IDG COOLER OIL</t>
  </si>
  <si>
    <t>24-21-61</t>
  </si>
  <si>
    <t>24-21-61 ELECTRICAL HARNESS - FAN ZONE</t>
  </si>
  <si>
    <t>24-21-62</t>
  </si>
  <si>
    <t>24-21-62 TERMINAL BLOCK - IDG POWER CABLE</t>
  </si>
  <si>
    <t>26-12-17 DETECTOR - FIRE, CORE (LOOPS A AND B)</t>
  </si>
  <si>
    <t>26-12-18 FAN FIRE DETECTOR ELEMENT</t>
  </si>
  <si>
    <t>29-11-39 COUPLING HALF - ENGINE PUMP SUCTION</t>
  </si>
  <si>
    <t>29-11-49 HYDRAULIC TUBES - ENGINE 1</t>
  </si>
  <si>
    <t>29-13-49</t>
  </si>
  <si>
    <t>29-13-49 HYDRAULIC TUBES - ENGINE 2</t>
  </si>
  <si>
    <t>30-21-11</t>
  </si>
  <si>
    <t>30-21-49 DUCT - ENGINE AIR INTAKE ANTI ICE</t>
  </si>
  <si>
    <t>30-21-51</t>
  </si>
  <si>
    <t>30-21-51 NACELLE INLET ANTI - ICE VALVES</t>
  </si>
  <si>
    <t>36-11-41</t>
  </si>
  <si>
    <t>36-11-41 CHECK VALVE - IP BLEED</t>
  </si>
  <si>
    <t>36-11-49 SENSE - BLEED AIR VALVE</t>
  </si>
  <si>
    <t>71-13-00 FAN COWL DOOR ASSEMBLIES</t>
  </si>
  <si>
    <t>71-13-11 COWL DOORS - FAN</t>
  </si>
  <si>
    <t>71-13-12 ROD - FAN COWL DOOR HOLD OPEN</t>
  </si>
  <si>
    <t>71-13-13 LATCH KEEPER - FAN COWL DOOR</t>
  </si>
  <si>
    <t>71-13-15 STRAKE - FAN COWL</t>
  </si>
  <si>
    <t>71-13-16 PROTECTOR - REAR GUIDE RAMP, FAN COWL</t>
  </si>
  <si>
    <t>71-13-17 RUBSTRIP - FAN COWL</t>
  </si>
  <si>
    <t>71-13-18 LOCATOR - FAN COWL</t>
  </si>
  <si>
    <t>71-13-41 LATCH DETECTION FLAG ASSEMBLY</t>
  </si>
  <si>
    <t>71-13-42 ACCESS DOOR - OIL TANK</t>
  </si>
  <si>
    <t>71-13-43 FLAPPER DOOR - INTERPHONE JACK</t>
  </si>
  <si>
    <t>71-13-45 ACCESS DOOR - IDG (INTEGRATED DRIVE G</t>
  </si>
  <si>
    <t>71-13-46</t>
  </si>
  <si>
    <t>71-13-46 ROD 1 - FAN COWL HINGE</t>
  </si>
  <si>
    <t>71-13-47 GRID - FAN COWL VENTILATION</t>
  </si>
  <si>
    <t>71-13-48</t>
  </si>
  <si>
    <t>71-13-48 FLAPPER DOOR - STARTER AIR VALVE</t>
  </si>
  <si>
    <t>71-13-51 PROXIMITY SWITCH - FAN COWL</t>
  </si>
  <si>
    <t>71-52-43</t>
  </si>
  <si>
    <t>71-52-43 ELECTRICAL HARNESS - CORE ZONE</t>
  </si>
  <si>
    <t>71-61-41 AIR INTAKE COWL</t>
  </si>
  <si>
    <t>71-61-42 AIR INTAKE T12 PANEL ANTI ICE PANEL</t>
  </si>
  <si>
    <t>71-61-43 AIR INTAKE LOCATOR PLATES</t>
  </si>
  <si>
    <t>71-71-41 DRAIN MAST - FAN</t>
  </si>
  <si>
    <t>71-71-42 DRAIN MAST - CORE</t>
  </si>
  <si>
    <t>71-71-49</t>
  </si>
  <si>
    <t>71-71-49 TUBES - DRAIN</t>
  </si>
  <si>
    <t>73-11-46</t>
  </si>
  <si>
    <t>73-11-46 HOSE TUBE LINE - FUEL MAIN SUPPLY</t>
  </si>
  <si>
    <t>73-11-49</t>
  </si>
  <si>
    <t>73-11-49 HOSE TUBE LINE - FUEL RETURN</t>
  </si>
  <si>
    <t>75-41-20</t>
  </si>
  <si>
    <t>75-41-20 SENSOR - FAN COMPARTMENT TEMPERATURE</t>
  </si>
  <si>
    <t>78-11-00</t>
  </si>
  <si>
    <t>78-11-00 HOT EXHAUST</t>
  </si>
  <si>
    <t>78-11-40</t>
  </si>
  <si>
    <t>78-11-40 PLUG - FRONT</t>
  </si>
  <si>
    <t>78-11-41 PLUG - REAR</t>
  </si>
  <si>
    <t>78-12-00</t>
  </si>
  <si>
    <t>78-12-40</t>
  </si>
  <si>
    <t>78-12-40 NOZZLE - CORE</t>
  </si>
  <si>
    <t>78-12-41</t>
  </si>
  <si>
    <t>78-12-41 FINGER SEAL - EXHAUST</t>
  </si>
  <si>
    <t>78-12-42</t>
  </si>
  <si>
    <t>78-12-42 PAD - NOZZLE</t>
  </si>
  <si>
    <t>78-31-13 PROXIMITY SENSOR - PRIMARY LOCK</t>
  </si>
  <si>
    <t>78-31-41 ACTUATOR - THRUST REVERSER, UPPER RH</t>
  </si>
  <si>
    <t>78-31-42 ACTUATOR - THRUST REVERSER, LOWER LEF</t>
  </si>
  <si>
    <t>78-31-43 ACTUATOR - THRUST REVERSER, LOWER RIG</t>
  </si>
  <si>
    <t>78-31-44 SHAFT AND GUIDE TUBE - THRUST REVERSE</t>
  </si>
  <si>
    <t>78-31-45 MDU</t>
  </si>
  <si>
    <t>78-31-49 TUBES - THRUST REVERSER</t>
  </si>
  <si>
    <t>78-31-51 ICU (ISOLATION CONTROL UNIT</t>
  </si>
  <si>
    <t>78-31-52 DCU (DIRECTION CONTROL UNIT)</t>
  </si>
  <si>
    <t>78-32-11 COWL - THRUST REVERSER</t>
  </si>
  <si>
    <t>78-32-15</t>
  </si>
  <si>
    <t>78-32-15 SLAT CLEARANCE PANEL</t>
  </si>
  <si>
    <t>78-32-41 PAD - AFT CORE COWL</t>
  </si>
  <si>
    <t>78-32-42 BLOCKER DOOR -THRUST REVERSER</t>
  </si>
  <si>
    <t>78-32-43 CASCADE - THRUST REVERSER</t>
  </si>
  <si>
    <t>78-32-44 ROD 1 - T R HINGE BEAM</t>
  </si>
  <si>
    <t>78-32-45 ROD 2 - T R HINGE BEAM</t>
  </si>
  <si>
    <t>78-32-46 LANDING - FINGER SEAL</t>
  </si>
  <si>
    <t>78-32-48 SEAL - TRANSLATING COWL</t>
  </si>
  <si>
    <t>78-32-49 REPAIR OF THE THRUST REVERSER TEFLON</t>
  </si>
  <si>
    <t>78-32-50 COWL - TRANSLATING</t>
  </si>
  <si>
    <t>78-32-51 LINER - TRACK AND SLIDER, THRUST REVE</t>
  </si>
  <si>
    <t>78-32-52 WEAR PAD - SNUBBER, TRANSLATING COWL</t>
  </si>
  <si>
    <t>78-32-62 BLANKET - THERMAL</t>
  </si>
  <si>
    <t>78-32-65 SEAL - IFS (INNER FIXED STRUCTURE)</t>
  </si>
  <si>
    <t>78-36-41 LATCH KEEPER -THRUST REVERSER COWL DO</t>
  </si>
  <si>
    <t>78-36-42 ROD - THRUST REVERSER COWL DOOR HOLD</t>
  </si>
  <si>
    <t>78-36-45</t>
  </si>
  <si>
    <t>78-36-45 ACCESS PANEL - HINGE, THRUST REVERSER</t>
  </si>
  <si>
    <t>78-36-46</t>
  </si>
  <si>
    <t>78-36-46 ACCESS DOOR - LATCH, THRUST REVERSER</t>
  </si>
  <si>
    <t>78-36-51 ACTUATOR - THRUST REVERSER COWL DOOR</t>
  </si>
  <si>
    <t>78-37-00 THRUST REVERSER INDPDT LOCKING SYSTEM</t>
  </si>
  <si>
    <t>78-37-51 TERTIARY LOCK ASSY - THRUST REVERSER</t>
  </si>
  <si>
    <t>78-37-52 PROXIMITY SENSOR - TERTIARY LOCK</t>
  </si>
  <si>
    <t>78-37-53 ROLLER - TERTIARY LOCK FITTING</t>
  </si>
  <si>
    <t>79-34-00</t>
  </si>
  <si>
    <t>79-34-00 LOW OIL PRESSURE WARNING SYSTEM</t>
  </si>
  <si>
    <t>79-34-15</t>
  </si>
  <si>
    <t>79-34-15 SWITCH - LOW OIL PRESSURE</t>
  </si>
  <si>
    <t>80-12-00</t>
  </si>
  <si>
    <t>80-12-00 DUCTING</t>
  </si>
  <si>
    <t>80-12-49 DUCT - STARTER AIR</t>
  </si>
  <si>
    <t>11-24-00</t>
  </si>
  <si>
    <t>11-24-00 CHANGE REMOVE AND INSTALL</t>
  </si>
  <si>
    <t>30-21-05</t>
  </si>
  <si>
    <t>30-21-05 NACELLE ANTI-ICE PRESSURE SENSOR</t>
  </si>
  <si>
    <t>30-21-10 ANTI-ICE DUCT</t>
  </si>
  <si>
    <t>30-21-15</t>
  </si>
  <si>
    <t>30-21-15 ENGINE CORE ANTI-ICE VALVE</t>
  </si>
  <si>
    <t>30-21-15 FAN CASE ANTI-ICE VALVE</t>
  </si>
  <si>
    <t>30-21-49 ANTI-ICE DIRECT FLOW NOZZLE</t>
  </si>
  <si>
    <t>71-13-05</t>
  </si>
  <si>
    <t>71-13-05 FAN COWL DOORS</t>
  </si>
  <si>
    <t>71-13-10</t>
  </si>
  <si>
    <t>71-13-10 FAN COWL OIL TANK ACCESS DOOR</t>
  </si>
  <si>
    <t>71-13-15 HOLD OPEN ROD</t>
  </si>
  <si>
    <t>71-13-20 FAN COWL LATCHES</t>
  </si>
  <si>
    <t>71-13-25</t>
  </si>
  <si>
    <t>71-13-25 FAN COWL LATCH FIRE BLANKET</t>
  </si>
  <si>
    <t>71-13-30</t>
  </si>
  <si>
    <t>71-13-30 FAN COWL FIRE SEALS</t>
  </si>
  <si>
    <t>71-13-40</t>
  </si>
  <si>
    <t>71-13-40 FAN COWL STRAKE</t>
  </si>
  <si>
    <t>71-13-45 FAN COWL GUIDE RAMP</t>
  </si>
  <si>
    <t>71-15-00</t>
  </si>
  <si>
    <t>71-15-05</t>
  </si>
  <si>
    <t>71-15-05 THUMBNAIL FAIRING</t>
  </si>
  <si>
    <t>71-15-10</t>
  </si>
  <si>
    <t>71-15-10 HINGE BEAM ASSY</t>
  </si>
  <si>
    <t>71-15-15</t>
  </si>
  <si>
    <t>71-15-15 REAR TIE BAR</t>
  </si>
  <si>
    <t>71-21-00 FRONT MOUNT ASSY</t>
  </si>
  <si>
    <t>71-22-00 AFT MOUNT ASSY</t>
  </si>
  <si>
    <t>71-22-05</t>
  </si>
  <si>
    <t>71-22-05 AFT LINK</t>
  </si>
  <si>
    <t>71-22-10</t>
  </si>
  <si>
    <t>71-22-10 AFT MOUT PLATFORM</t>
  </si>
  <si>
    <t>71-23-00</t>
  </si>
  <si>
    <t>71-23-00 THRUST LINK ASSY</t>
  </si>
  <si>
    <t>71-61-00 AIR INTAKE COWL ASSY</t>
  </si>
  <si>
    <t>71-61-10</t>
  </si>
  <si>
    <t>71-61-10 AIR INTAKE ACCESS PANEL</t>
  </si>
  <si>
    <t>71-61-11</t>
  </si>
  <si>
    <t>71-61-11 AIR INTAKE T12 PROBE</t>
  </si>
  <si>
    <t>71-61-41 AIR INTAKE TEFLON STRIP</t>
  </si>
  <si>
    <t>78-11-05</t>
  </si>
  <si>
    <t>78-11-05 EXHAUST NOZZLE</t>
  </si>
  <si>
    <t>78-11-10</t>
  </si>
  <si>
    <t>78-11-10 EXHAUST NOZZLE FINGER SEAL</t>
  </si>
  <si>
    <t>78-11-15</t>
  </si>
  <si>
    <t>78-11-15 EXHAUST FRONT PLUG</t>
  </si>
  <si>
    <t>78-11-20</t>
  </si>
  <si>
    <t>78-11-20 EXHAUST AFT PLUG</t>
  </si>
  <si>
    <t>78-31-10</t>
  </si>
  <si>
    <t>78-31-10 MANUAL DRIVE UNIT</t>
  </si>
  <si>
    <t>78-31-30 ETRAS SYNCHRONIZATION</t>
  </si>
  <si>
    <t>78-31-40 TRANSLATING ACTUATORS</t>
  </si>
  <si>
    <t>78-31-50</t>
  </si>
  <si>
    <t>78-31-50 PROXIMITY SENSOR</t>
  </si>
  <si>
    <t>78-31-55 ELECTRICAL HARNESSES</t>
  </si>
  <si>
    <t>78-31-60 PRIMARY LOCK SYSTEM</t>
  </si>
  <si>
    <t>78-31-65 CONTROL UNIT</t>
  </si>
  <si>
    <t>78-32-10</t>
  </si>
  <si>
    <t>78-32-10 O DUCT ASSY</t>
  </si>
  <si>
    <t>78-32-15 TRANSLATING COWL</t>
  </si>
  <si>
    <t>78-32-20 CASCADE</t>
  </si>
  <si>
    <t>78-32-25</t>
  </si>
  <si>
    <t>78-32-25 O DUCT BLOCKER DOOR</t>
  </si>
  <si>
    <t>78-32-30 O DUCT ACTUATOR ACCESS DOOR</t>
  </si>
  <si>
    <t>78-32-35 FRONT BEAVER TAIL</t>
  </si>
  <si>
    <t>78-32-36 AFT BEAVER TAIL</t>
  </si>
  <si>
    <t>78-32-40</t>
  </si>
  <si>
    <t>78-32-40 FRONT PRESSURE SEAL</t>
  </si>
  <si>
    <t>78-32-45 CASTELLATED LOCKIN RING</t>
  </si>
  <si>
    <t>78-32-50 CASTELLATED LOCKING RING LATCH</t>
  </si>
  <si>
    <t>78-32-55 CASTELLATED LOCKING RING ROTATING DEV</t>
  </si>
  <si>
    <t>78-33-05 FRONT CORE COWL</t>
  </si>
  <si>
    <t>78-33-10</t>
  </si>
  <si>
    <t>78-33-10 FRONT CORE COWL LATCHES</t>
  </si>
  <si>
    <t>78-33-15</t>
  </si>
  <si>
    <t>78-33-15 FRONT CORE COWL KEEPER</t>
  </si>
  <si>
    <t>78-33-20</t>
  </si>
  <si>
    <t>78-33-20  FRONT CORE COWL THERMAL BLANKET</t>
  </si>
  <si>
    <t>78-33-25</t>
  </si>
  <si>
    <t>78-33-25 FRONT CORE COWL HOLD OPEN ROD</t>
  </si>
  <si>
    <t>78-33-26</t>
  </si>
  <si>
    <t>78-33-26 FRONT CORE COWL LATCH ACCESS PANEL</t>
  </si>
  <si>
    <t>78-33-27</t>
  </si>
  <si>
    <t>78-33-27 FRONT CORE COWL FIRE SEAL</t>
  </si>
  <si>
    <t>78-33-30</t>
  </si>
  <si>
    <t>78-33-30 AFT CORE COWL</t>
  </si>
  <si>
    <t>78-33-35</t>
  </si>
  <si>
    <t>78-33-35 AFT CORE COWL THERMAL BLANKET</t>
  </si>
  <si>
    <t>78-33-40</t>
  </si>
  <si>
    <t>78-33-40 AFT CORE COWL PRESSURE RELIEF DOOR</t>
  </si>
  <si>
    <t>78-35-05</t>
  </si>
  <si>
    <t>78-35-05 THRUST REVERSER CONTROL UNIT</t>
  </si>
  <si>
    <t>78-36-01</t>
  </si>
  <si>
    <t>78-36-01 O DUCT STRUCTURE</t>
  </si>
  <si>
    <t>78-36-20</t>
  </si>
  <si>
    <t>78-36-20 OPENING ACTUATORS</t>
  </si>
  <si>
    <t>78-36-30</t>
  </si>
  <si>
    <t>78-36-30  FLEXSHAFT AND MANUAL DRIVE UNIT</t>
  </si>
  <si>
    <t>78-37-05</t>
  </si>
  <si>
    <t>78-37-05 TERTIARY LOCK</t>
  </si>
  <si>
    <t>78-37-10</t>
  </si>
  <si>
    <t>78-37-10 PROXIMITY SENSOR</t>
  </si>
  <si>
    <t>78-37-15</t>
  </si>
  <si>
    <t>78-37-15 PYLON LOCK</t>
  </si>
  <si>
    <t>78-31-00 FIXED STRUCTURE</t>
  </si>
  <si>
    <t>78-31-00 PIVOTING DOORS</t>
  </si>
  <si>
    <t>78-32-00 ELECTRICAL HARNESS</t>
  </si>
  <si>
    <t>78-32-00 LVDT</t>
  </si>
  <si>
    <t>78-32-00 PROXIMITY SENSOR</t>
  </si>
  <si>
    <t>78-32-01 DICRECTIONAL CONTROL UNIT</t>
  </si>
  <si>
    <t>78-32-03 ACTUATOR</t>
  </si>
  <si>
    <t>78-32-05 PRIMARY LOCK HPL</t>
  </si>
  <si>
    <t>78-32-07 ELECTRO HYD PRIMARY LOCK EHPL</t>
  </si>
  <si>
    <t>78-32-09</t>
  </si>
  <si>
    <t>78-32-09 ISOLATION VALVE UNIT</t>
  </si>
  <si>
    <t>78-32-11 HYDRAULIC (PIPES &amp; HOSES)</t>
  </si>
  <si>
    <t>54-56-00</t>
  </si>
  <si>
    <t>54-56-00 LOWER FAIRING APF</t>
  </si>
  <si>
    <t>54-56-11</t>
  </si>
  <si>
    <t>54-56-11 FAIRING LOWER</t>
  </si>
  <si>
    <t>54-56-41</t>
  </si>
  <si>
    <t>54-56-41 FAIRING LOWER AFT PYLON</t>
  </si>
  <si>
    <t>71-13-42 LATCH</t>
  </si>
  <si>
    <t>71-13-44 ACCESS PANEL</t>
  </si>
  <si>
    <t>71-13-45 STRAKES</t>
  </si>
  <si>
    <t>71-13-46 BEAM - FLOATING</t>
  </si>
  <si>
    <t>71-13-47 VENTILATION</t>
  </si>
  <si>
    <t>71-13-48 OUTLET - HEAT EXCHANGER</t>
  </si>
  <si>
    <t>71-13-81</t>
  </si>
  <si>
    <t>71-13-81 THERMAL BLANKET - HINGES</t>
  </si>
  <si>
    <t>71-61-00 AIR INTAKE COWL</t>
  </si>
  <si>
    <t>71-61-42 ACCESS PANEL ANTI ICE</t>
  </si>
  <si>
    <t>78-11-00 TURBINE EXHAUST SYSTEM</t>
  </si>
  <si>
    <t>78-11-41 MIXER - TURBINE EXHAUST</t>
  </si>
  <si>
    <t>78-11-42 DUCT - TURBINE EXHAUST</t>
  </si>
  <si>
    <t>78-11-43 CONE - TURBINE EXHAUST</t>
  </si>
  <si>
    <t>78-11-44 COMMUN NOZZLE ASSY</t>
  </si>
  <si>
    <t>78-11-45 NACELLE DOOR SEAT SEAL AND SUPPORT</t>
  </si>
  <si>
    <t>78-31-13 PROXIMITY SENSOR PRIMARY LOCK</t>
  </si>
  <si>
    <t>78-31-49 TUBES HYDRAULIC</t>
  </si>
  <si>
    <t>78-31-51 ICU - FILTER</t>
  </si>
  <si>
    <t>78-31-52 DCU</t>
  </si>
  <si>
    <t>78-31-53 PRIMARY LOCK</t>
  </si>
  <si>
    <t>78-31-55 RVDT</t>
  </si>
  <si>
    <t>78-32-42 BEAM</t>
  </si>
  <si>
    <t>78-32-43 THERMAL BLANKET</t>
  </si>
  <si>
    <t>78-32-45 RECOVERY NOZZLE TRU</t>
  </si>
  <si>
    <t>78-32-46 SEAL PRECOOLER TCC</t>
  </si>
  <si>
    <t>78-32-48 ACCESS PANEL</t>
  </si>
  <si>
    <t>78-32-51 COWL</t>
  </si>
  <si>
    <t>78-36-41 ROD HOR</t>
  </si>
  <si>
    <t>78-36-42 ACTUATOR COWL OPENING</t>
  </si>
  <si>
    <t>78-37-11</t>
  </si>
  <si>
    <t>78-37-11 PROXIMITY SWITCH</t>
  </si>
  <si>
    <t>78-37-51 TERTIARY LOCK</t>
  </si>
  <si>
    <t>78-37-52 VALVE TLS</t>
  </si>
  <si>
    <t>78-37-61 HARNESS JBOX TO TLS VALVE</t>
  </si>
  <si>
    <t>71-11-00 FIXED STRUCTURE</t>
  </si>
  <si>
    <t>78-30-01 PIVOTING DOORS</t>
  </si>
  <si>
    <t>78-32-01 EHPL</t>
  </si>
  <si>
    <t>78-32-21</t>
  </si>
  <si>
    <t>78-32-21 PIVOTING DOOR ACTUATOR</t>
  </si>
  <si>
    <t>78-32-51 ISOLATION VALVE UNIT</t>
  </si>
  <si>
    <t>78-32-52 DIRECTIONAL CONTROL UNIT</t>
  </si>
  <si>
    <t>78-32-61 ELECTRICAL HARNESSES</t>
  </si>
  <si>
    <t>26-11-00 FIRE DETECTION</t>
  </si>
  <si>
    <t>29-00-29</t>
  </si>
  <si>
    <t>29-00-29 HYDRAULIC PIPES</t>
  </si>
  <si>
    <t>30-21-05 ANTI ICE VALVE</t>
  </si>
  <si>
    <t>36-11-45</t>
  </si>
  <si>
    <t>36-11-45 ENVIRONMENTAL CONTROL SYSTEM DUCT</t>
  </si>
  <si>
    <t>71-11-10</t>
  </si>
  <si>
    <t>71-11-10 FAN COWL DOOR</t>
  </si>
  <si>
    <t>71-11-11 LATCH</t>
  </si>
  <si>
    <t>71-11-13 HOLD OPEN ROD</t>
  </si>
  <si>
    <t>71-11-14</t>
  </si>
  <si>
    <t>71-11-14 STRAKE</t>
  </si>
  <si>
    <t>71-11-21</t>
  </si>
  <si>
    <t>71-11-21 KEEPER AND FIRE SHIELD</t>
  </si>
  <si>
    <t>71-11-62</t>
  </si>
  <si>
    <t>71-11-62 THERMAL BLANKET</t>
  </si>
  <si>
    <t>71-20-00</t>
  </si>
  <si>
    <t>71-20-00 FIXED STRUCTURE</t>
  </si>
  <si>
    <t>71-21-00 PUSH ROD</t>
  </si>
  <si>
    <t>71-21-21</t>
  </si>
  <si>
    <t>71-21-21 REAR MOUNT</t>
  </si>
  <si>
    <t>71-23-00 ENGINE MOUNT LINK THRUST</t>
  </si>
  <si>
    <t>71-50-00 HARNESS ENGINE</t>
  </si>
  <si>
    <t>71-61-00 FIXED STRUCTURE</t>
  </si>
  <si>
    <t>71-70-01</t>
  </si>
  <si>
    <t>71-70-01 ECOLOGY BOX</t>
  </si>
  <si>
    <t>71-70-10</t>
  </si>
  <si>
    <t>71-70-10 DRAIN PIPES</t>
  </si>
  <si>
    <t>73-11-00</t>
  </si>
  <si>
    <t>73-11-00 FUEL PIPES</t>
  </si>
  <si>
    <t>73-12-00</t>
  </si>
  <si>
    <t>73-12-00 IDG OIL COOOLING PIPE</t>
  </si>
  <si>
    <t>78-11-00 MIXED FLOW NOZZLE</t>
  </si>
  <si>
    <t>78-31-27 RVDT</t>
  </si>
  <si>
    <t>78-31-40 ELECTRICAL HARNESSES</t>
  </si>
  <si>
    <t>78-32-00 6OC BEAM</t>
  </si>
  <si>
    <t>78-32-00 OFS</t>
  </si>
  <si>
    <t>78-32-15 PIVOTING DOORS</t>
  </si>
  <si>
    <t>78-32-22</t>
  </si>
  <si>
    <t>78-32-22 PRIMARY DOOR LOCKS</t>
  </si>
  <si>
    <t>78-32-24</t>
  </si>
  <si>
    <t>78-32-24 ISOLATION CONTROL UNIT (ICU)</t>
  </si>
  <si>
    <t>78-32-25 DIRECTIONAL VALVE UNIT (DCV)</t>
  </si>
  <si>
    <t>78-32-50 HYDRAULIC (PIPES &amp; HOSES)</t>
  </si>
  <si>
    <t>78-36-30 C DUCT ACTUATION SYSTEM</t>
  </si>
  <si>
    <t>78-37-23</t>
  </si>
  <si>
    <t>78-37-23 TERTIARY LOCK</t>
  </si>
  <si>
    <t>78-37-26 TERTIARY LOCK SOLENOID VALVE (TLSV)</t>
  </si>
  <si>
    <t>80-11-01</t>
  </si>
  <si>
    <t>80-11-01 PNEUMATIC STARTER VALVE SYSTEM</t>
  </si>
  <si>
    <t>54-56-00 AFT PYLON FAIRING ASSEMBLY</t>
  </si>
  <si>
    <t>71-13-44 LATCH</t>
  </si>
  <si>
    <t>78-31-42 ACTUATOR LOCKING FEEDBACK</t>
  </si>
  <si>
    <t>78-31-43 ACTUATOR MDU</t>
  </si>
  <si>
    <t>78-31-44 ACTUATOR LOCKING</t>
  </si>
  <si>
    <t>78-31-45 HCU INHIBITION CABLE</t>
  </si>
  <si>
    <t>78-31-46 FLOW LIMITOR</t>
  </si>
  <si>
    <t>78-32-43 CASCADE ASSY</t>
  </si>
  <si>
    <t>78-32-44 BLOCKER DOOR ASSY</t>
  </si>
  <si>
    <t>78-32-45 ACCESS DOOR</t>
  </si>
  <si>
    <t>78-32-46 LATCH AFT CORE COWL</t>
  </si>
  <si>
    <t>78-32-47 LATCH</t>
  </si>
  <si>
    <t>78-32-48 PRESSURE SEAL TR</t>
  </si>
  <si>
    <t>78-32-49 BLOCK DOOR ISLAND</t>
  </si>
  <si>
    <t>78-32-63</t>
  </si>
  <si>
    <t>78-32-64</t>
  </si>
  <si>
    <t>78-32-64 SEAL TURBINE CASE</t>
  </si>
  <si>
    <t>78-32-65 PRESSURE SEAL</t>
  </si>
  <si>
    <t>78-31-00 PDA</t>
  </si>
  <si>
    <t>78-31-00 PDL</t>
  </si>
  <si>
    <t>78-31-12 RVDT</t>
  </si>
  <si>
    <t>78-31-41 ICU</t>
  </si>
  <si>
    <t>78-31-51 DCU</t>
  </si>
  <si>
    <t>78-32-00 3 O'CLOCK BEAM</t>
  </si>
  <si>
    <t>78-32-00 IFS</t>
  </si>
  <si>
    <t>78-32-00 SHIM</t>
  </si>
  <si>
    <t>78-32-00 TCC</t>
  </si>
  <si>
    <t>78-32-00 TORSION BOX</t>
  </si>
  <si>
    <t>78-32-41 ACTUATOR PIVOTING DOOR</t>
  </si>
  <si>
    <t>78-32-43 DOOR LOCK PRIMARY</t>
  </si>
  <si>
    <t>78-32-46 PLATES DEFLECTOR</t>
  </si>
  <si>
    <t>78-32-47 MOVEABLE PANELS</t>
  </si>
  <si>
    <t>78-32-48 ACCESS PANELS</t>
  </si>
  <si>
    <t>78-32-49 ACCES COVERS- HINGE</t>
  </si>
  <si>
    <t>78-36-43</t>
  </si>
  <si>
    <t>78-36-43 SLEEVE AND TUBE</t>
  </si>
  <si>
    <t>78-37-61 PCM</t>
  </si>
  <si>
    <t>78-22-45 BLOWOUT DOOR</t>
  </si>
  <si>
    <t>78-32-00 PUSH ROD-LINK</t>
  </si>
  <si>
    <t>78-32-61 L8 LATCH</t>
  </si>
  <si>
    <t>78-32-63 BUMPER PADS TR</t>
  </si>
  <si>
    <t>99-99 AIR INLET</t>
  </si>
  <si>
    <t>99-99 S4 DUCT</t>
  </si>
  <si>
    <t>99-99 FAN COWL DOOR</t>
  </si>
  <si>
    <t>99-99 TR-FIXED STRUCTURE</t>
  </si>
  <si>
    <t>99-99 FORWARD CORE COWL</t>
  </si>
  <si>
    <t>99-99 AFT CORE COWL</t>
  </si>
  <si>
    <t>99-99 TR-TRANSCOWL</t>
  </si>
  <si>
    <t>99-99 TR-PIVOTING DOOR</t>
  </si>
  <si>
    <t>99-99 INNERT AFTER BODY</t>
  </si>
  <si>
    <t>99-99 TRAS</t>
  </si>
  <si>
    <t>99-99 FAN EXHAUST COWL</t>
  </si>
  <si>
    <t>99-99 NOZZLE</t>
  </si>
  <si>
    <t>99-99 COMMON NOZZLE ASSY</t>
  </si>
  <si>
    <t>99-99 MIXED FLOW NOZZLE</t>
  </si>
  <si>
    <t>99-99 FWD PLUG</t>
  </si>
  <si>
    <t>99-99 AFT PLUG</t>
  </si>
  <si>
    <t>99-99 AFT PYLON FAIRING</t>
  </si>
  <si>
    <t>99-99 EBU</t>
  </si>
  <si>
    <t>99-99 MOUNTS</t>
  </si>
  <si>
    <t>99-99-99 AIR INLET</t>
  </si>
  <si>
    <t>99-99-99 S4 DUCT</t>
  </si>
  <si>
    <t>99-99-99 FAN COWL DOOR</t>
  </si>
  <si>
    <t>99-99-99 TR-FIXED STRUCTURE</t>
  </si>
  <si>
    <t>99-99-99 FORWARD CORE COWL</t>
  </si>
  <si>
    <t>99-99-99 AFT CORE COWL</t>
  </si>
  <si>
    <t>99-99-99 TR-TRANSCOWL</t>
  </si>
  <si>
    <t>99-99-99 TR-PIVOTING DOOR</t>
  </si>
  <si>
    <t>99-99-99 INNERT AFTER BODY</t>
  </si>
  <si>
    <t>99-99-99 TRAS</t>
  </si>
  <si>
    <t>99-99-99 FAN EXHAUST COWL</t>
  </si>
  <si>
    <t>99-99-99 NOZZLE</t>
  </si>
  <si>
    <t>99-99-99 COMMON NOZZLE ASSY</t>
  </si>
  <si>
    <t>99-99-99 MIXED FLOW NOZZLE</t>
  </si>
  <si>
    <t>99-99-99 FWD PLUG</t>
  </si>
  <si>
    <t>99-99-99 AFT PLUG</t>
  </si>
  <si>
    <t>99-99-99 AFT PYLON FAIRING</t>
  </si>
  <si>
    <t>99-99-99 EBU</t>
  </si>
  <si>
    <t>99-99-99 MOUNTS</t>
  </si>
  <si>
    <t>THRUST REVERSER STRUCTURE</t>
  </si>
  <si>
    <t>51U</t>
  </si>
  <si>
    <t>AIR CHINA BUSINESS JET</t>
  </si>
  <si>
    <t>51U - AIR CHINA BUSINESS JET</t>
  </si>
  <si>
    <t>Oceania</t>
  </si>
  <si>
    <t>52T</t>
  </si>
  <si>
    <t>JUMA AL MAJID GRUP</t>
  </si>
  <si>
    <t>52T - JUMA AL MAJID GRUP</t>
  </si>
  <si>
    <t>Middle East, Africa, India</t>
  </si>
  <si>
    <t>59Z</t>
  </si>
  <si>
    <t>SENEGAL GOVERNMENT</t>
  </si>
  <si>
    <t>59Z - SENEGAL GOVERNMENT</t>
  </si>
  <si>
    <t>60X</t>
  </si>
  <si>
    <t>CHINA SONANGOL</t>
  </si>
  <si>
    <t>60X - CHINA SONANGOL</t>
  </si>
  <si>
    <t>North Asia</t>
  </si>
  <si>
    <t>70U</t>
  </si>
  <si>
    <t>TUNISIAN GOVERNMENT</t>
  </si>
  <si>
    <t>70U - TUNISIAN GOVERNMENT</t>
  </si>
  <si>
    <t>78T</t>
  </si>
  <si>
    <t>VIVACOLOMBIA</t>
  </si>
  <si>
    <t>78T - VIVACOLOMBIA</t>
  </si>
  <si>
    <t>South America</t>
  </si>
  <si>
    <t>84W</t>
  </si>
  <si>
    <t>KJ GREENWICH KAHALA</t>
  </si>
  <si>
    <t>84W - KJ GREENWICH KAHALA</t>
  </si>
  <si>
    <t>Europe</t>
  </si>
  <si>
    <t>98W</t>
  </si>
  <si>
    <t>98W - GA TELESIS LLC</t>
  </si>
  <si>
    <t>North America</t>
  </si>
  <si>
    <t>AAA</t>
  </si>
  <si>
    <t>ANSETT AUSTRALIA</t>
  </si>
  <si>
    <t>AAA - ANSETT AUSTRALIA</t>
  </si>
  <si>
    <t>AAR</t>
  </si>
  <si>
    <t>AAR - ASIANA AIRLINES</t>
  </si>
  <si>
    <t>AAW</t>
  </si>
  <si>
    <t>AAW - AFRIQIYAH AIRWAYS</t>
  </si>
  <si>
    <t>ABP</t>
  </si>
  <si>
    <t>ABS JETS</t>
  </si>
  <si>
    <t>ABP - ABS JETS</t>
  </si>
  <si>
    <t>ABQ</t>
  </si>
  <si>
    <t>AIRBLUE</t>
  </si>
  <si>
    <t>ABQ - AIRBLUE</t>
  </si>
  <si>
    <t>ABY</t>
  </si>
  <si>
    <t>AIR ARABIA</t>
  </si>
  <si>
    <t>ABY - AIR ARABIA</t>
  </si>
  <si>
    <t>AFE</t>
  </si>
  <si>
    <t>AIRFAST INDONESIA</t>
  </si>
  <si>
    <t>AFE - AIRFAST INDONESIA</t>
  </si>
  <si>
    <t>AIR HONG KONG</t>
  </si>
  <si>
    <t>AZAL AZERBAIJAN AIRLINES</t>
  </si>
  <si>
    <t>AIB</t>
  </si>
  <si>
    <t>AIRBUS</t>
  </si>
  <si>
    <t>AIB - AIRBUS</t>
  </si>
  <si>
    <t>AIJ</t>
  </si>
  <si>
    <t>AIR JAMAICA</t>
  </si>
  <si>
    <t>AIR JAPAN</t>
  </si>
  <si>
    <t>ALI</t>
  </si>
  <si>
    <t>SAUDI ARAMCO AVIATION</t>
  </si>
  <si>
    <t>ALI - SAUDI ARAMCO AVIATION</t>
  </si>
  <si>
    <t>AIR MALAWI</t>
  </si>
  <si>
    <t>ATA AIRLINES</t>
  </si>
  <si>
    <t>AIR NIPPON</t>
  </si>
  <si>
    <t>ANO</t>
  </si>
  <si>
    <t>AIRNORTH REGIONAL</t>
  </si>
  <si>
    <t>ANO - AIRNORTH REGIONAL</t>
  </si>
  <si>
    <t>AIR NOSTRUM L.A.M.S.A.</t>
  </si>
  <si>
    <t>AOC</t>
  </si>
  <si>
    <t>AVCOM</t>
  </si>
  <si>
    <t>AOC - AVCOM</t>
  </si>
  <si>
    <t>AOJ</t>
  </si>
  <si>
    <t>AVCON JET AG</t>
  </si>
  <si>
    <t>AOJ - AVCON JET AG</t>
  </si>
  <si>
    <t>ART</t>
  </si>
  <si>
    <t>SMARTLYNX</t>
  </si>
  <si>
    <t>ART - SMARTLYNX</t>
  </si>
  <si>
    <t>ARV</t>
  </si>
  <si>
    <t>ARAVCO</t>
  </si>
  <si>
    <t>ARV - ARAVCO</t>
  </si>
  <si>
    <t>AIR SINAI</t>
  </si>
  <si>
    <t>ATN</t>
  </si>
  <si>
    <t>AIR TRANSPORT INTERNATIONAL</t>
  </si>
  <si>
    <t>ATN - AIR TRANSPORT INTERNATIONAL</t>
  </si>
  <si>
    <t>AWQ</t>
  </si>
  <si>
    <t>INDONESIA AIRASIA</t>
  </si>
  <si>
    <t>AWQ - INDONESIA AIRASIA</t>
  </si>
  <si>
    <t>KLM EXEL</t>
  </si>
  <si>
    <t>ATLANT-SOYUZ AIRLINES</t>
  </si>
  <si>
    <t>AZU</t>
  </si>
  <si>
    <t>AZUL</t>
  </si>
  <si>
    <t>AZU - AZUL</t>
  </si>
  <si>
    <t>AIR ZIMBABWE</t>
  </si>
  <si>
    <t>B2V</t>
  </si>
  <si>
    <t>BAVARIA INTL AIRCRAFT LEASING</t>
  </si>
  <si>
    <t>B2V - BAVARIA INTL AIRCRAFT LEASING</t>
  </si>
  <si>
    <t>BAT</t>
  </si>
  <si>
    <t>PREMIAIR SA</t>
  </si>
  <si>
    <t>BAT - PREMIAIR SA</t>
  </si>
  <si>
    <t>CITYJET</t>
  </si>
  <si>
    <t>BEC</t>
  </si>
  <si>
    <t>BERKUT AIR</t>
  </si>
  <si>
    <t>BEC - BERKUT AIR</t>
  </si>
  <si>
    <t>BET</t>
  </si>
  <si>
    <t>BETA CARGO</t>
  </si>
  <si>
    <t>BET - BETA CARGO</t>
  </si>
  <si>
    <t>BGH</t>
  </si>
  <si>
    <t>BH AIR</t>
  </si>
  <si>
    <t>BGH - BH AIR</t>
  </si>
  <si>
    <t>BHP</t>
  </si>
  <si>
    <t>BELAIR AIRLINES</t>
  </si>
  <si>
    <t>BHP - BELAIR AIRLINES</t>
  </si>
  <si>
    <t>AIR MÉDITERRANÉE</t>
  </si>
  <si>
    <t>BJN</t>
  </si>
  <si>
    <t>BEIJING AIRLINES</t>
  </si>
  <si>
    <t>BJN - BEIJING AIRLINES</t>
  </si>
  <si>
    <t>BANGKOK AIRWAYS</t>
  </si>
  <si>
    <t>BLUE LINE</t>
  </si>
  <si>
    <t>BLF</t>
  </si>
  <si>
    <t>LUCKY AIR</t>
  </si>
  <si>
    <t>BLF - LUCKY AIR</t>
  </si>
  <si>
    <t>BMA</t>
  </si>
  <si>
    <t>BMI</t>
  </si>
  <si>
    <t>BMA - BMI</t>
  </si>
  <si>
    <t>BRS</t>
  </si>
  <si>
    <t>BRAZILIAN AIR FORCE</t>
  </si>
  <si>
    <t>BRS - BRAZILIAN AIR FORCE</t>
  </si>
  <si>
    <t>BTA</t>
  </si>
  <si>
    <t>BASHKIR AIRLINES</t>
  </si>
  <si>
    <t>AIR BOURBON</t>
  </si>
  <si>
    <t>BVR</t>
  </si>
  <si>
    <t>ACM AIR CHARTER</t>
  </si>
  <si>
    <t>BVR - ACM AIR CHARTER</t>
  </si>
  <si>
    <t>BVT</t>
  </si>
  <si>
    <t>BERJAYA AIR</t>
  </si>
  <si>
    <t>BVT - BERJAYA AIR</t>
  </si>
  <si>
    <t>BXA</t>
  </si>
  <si>
    <t>BEXAIR</t>
  </si>
  <si>
    <t>BXA - BEXAIR</t>
  </si>
  <si>
    <t>BRIT AIR</t>
  </si>
  <si>
    <t>CAZ</t>
  </si>
  <si>
    <t>CAT AVIATION</t>
  </si>
  <si>
    <t>CAZ - CAT AVIATION</t>
  </si>
  <si>
    <t>CBJ</t>
  </si>
  <si>
    <t>CAPITAL AIRLINES BEIJING</t>
  </si>
  <si>
    <t>CBJ - CAPITAL AIRLINES BEIJING</t>
  </si>
  <si>
    <t>CCM AIRLINES</t>
  </si>
  <si>
    <t>CANADIAN AIRLINES INTERNATIONAL</t>
  </si>
  <si>
    <t>CEF</t>
  </si>
  <si>
    <t>CZECH AIR FORCE</t>
  </si>
  <si>
    <t>CEF - CZECH AIR FORCE</t>
  </si>
  <si>
    <t>CFE</t>
  </si>
  <si>
    <t>CFE - BA CITYFLYER</t>
  </si>
  <si>
    <t>CHH</t>
  </si>
  <si>
    <t>CHH - HAINAN AIRLINES</t>
  </si>
  <si>
    <t>AUTAUQUA AIRLINES</t>
  </si>
  <si>
    <t>CANJET</t>
  </si>
  <si>
    <t>CLA</t>
  </si>
  <si>
    <t>COMLUX AVIATION</t>
  </si>
  <si>
    <t>CLA - COMLUX AVIATION</t>
  </si>
  <si>
    <t>CLI</t>
  </si>
  <si>
    <t>CALIMA AVIACIÓN</t>
  </si>
  <si>
    <t>CLI - CALIMA AVIACIÓN</t>
  </si>
  <si>
    <t>CLO</t>
  </si>
  <si>
    <t>CHALLENGE AERO</t>
  </si>
  <si>
    <t>CLO - CHALLENGE AERO</t>
  </si>
  <si>
    <t>CLU</t>
  </si>
  <si>
    <t>TRIPLE ALPHA AVIATION</t>
  </si>
  <si>
    <t>CLU - TRIPLE ALPHA AVIATION</t>
  </si>
  <si>
    <t>CNW</t>
  </si>
  <si>
    <t>CHINA NORTHWEST AIRLINES</t>
  </si>
  <si>
    <t>CNW - CHINA NORTHWEST AIRLINES</t>
  </si>
  <si>
    <t>COMAIR INC.</t>
  </si>
  <si>
    <t>COMPASS</t>
  </si>
  <si>
    <t>CQH</t>
  </si>
  <si>
    <t>SPRING AIRLINES</t>
  </si>
  <si>
    <t>CQH - SPRING AIRLINES</t>
  </si>
  <si>
    <t>CQN</t>
  </si>
  <si>
    <t>CHONGQING AIRLINES</t>
  </si>
  <si>
    <t>CQN - CHONGQING AIRLINES</t>
  </si>
  <si>
    <t>CRK</t>
  </si>
  <si>
    <t>CRK - HONG KONG AIRLINES</t>
  </si>
  <si>
    <t>CSC</t>
  </si>
  <si>
    <t>SICHUAN AIRLINES</t>
  </si>
  <si>
    <t>CSC - SICHUAN AIRLINES</t>
  </si>
  <si>
    <t>CENTER SOUTH</t>
  </si>
  <si>
    <t>CSZ</t>
  </si>
  <si>
    <t>SHENZHEN AIRLINES</t>
  </si>
  <si>
    <t>CSZ - SHENZHEN AIRLINES</t>
  </si>
  <si>
    <t>CUA</t>
  </si>
  <si>
    <t>CHINA UNITED AIRLINES</t>
  </si>
  <si>
    <t>CUA - CHINA UNITED AIRLINES</t>
  </si>
  <si>
    <t>CXN</t>
  </si>
  <si>
    <t>CHINA SOUTHWEST AIRLINES</t>
  </si>
  <si>
    <t>CXN - CHINA SOUTHWEST AIRLINES</t>
  </si>
  <si>
    <t>COASTAL AIR TRANSPORT</t>
  </si>
  <si>
    <t>CHINA YUNNAN AIRLINES</t>
  </si>
  <si>
    <t>CYL</t>
  </si>
  <si>
    <t>ALITALIA CITYLINER</t>
  </si>
  <si>
    <t>CYL - ALITALIA CITYLINER</t>
  </si>
  <si>
    <t>D2F</t>
  </si>
  <si>
    <t>AERCAP</t>
  </si>
  <si>
    <t>D2F - AERCAP</t>
  </si>
  <si>
    <t>DELTA AIR LINES</t>
  </si>
  <si>
    <t>DAMANIA AIRWAYS</t>
  </si>
  <si>
    <t>DCD</t>
  </si>
  <si>
    <t>AIR 26 LINHAS AEREAS</t>
  </si>
  <si>
    <t>DCD - AIR 26 LINHAS AEREAS</t>
  </si>
  <si>
    <t>DCS</t>
  </si>
  <si>
    <t>DAIMLER CHRYSLER AVIATION</t>
  </si>
  <si>
    <t>DCS - DAIMLER CHRYSLER AVIATION</t>
  </si>
  <si>
    <t>DEJ</t>
  </si>
  <si>
    <t>DANA EXECUTIVE JETS</t>
  </si>
  <si>
    <t>DEJ - DANA EXECUTIVE JETS</t>
  </si>
  <si>
    <t>DER</t>
  </si>
  <si>
    <t>DEER AIR</t>
  </si>
  <si>
    <t>DER - DEER AIR</t>
  </si>
  <si>
    <t>DHL</t>
  </si>
  <si>
    <t>ASTAR AIR CARGO</t>
  </si>
  <si>
    <t>DHL - ASTAR AIR CARGO</t>
  </si>
  <si>
    <t>DKH</t>
  </si>
  <si>
    <t>JUNEYAO AIRLINES</t>
  </si>
  <si>
    <t>DKH - JUNEYAO AIRLINES</t>
  </si>
  <si>
    <t> AIR SÉNÉGAL</t>
  </si>
  <si>
    <t>DIAMOND SAKHA AIRLINES</t>
  </si>
  <si>
    <t>TAAG ANGOLA AIRLINES</t>
  </si>
  <si>
    <t>DWT</t>
  </si>
  <si>
    <t>DARWIN AIRLINES</t>
  </si>
  <si>
    <t>DWT - DARWIN AIRLINES</t>
  </si>
  <si>
    <t>DXH</t>
  </si>
  <si>
    <t>EAST STAR AIRLINES</t>
  </si>
  <si>
    <t>DXH - EAST STAR AIRLINES</t>
  </si>
  <si>
    <t>EAA</t>
  </si>
  <si>
    <t>AIR BISHKEK LTD</t>
  </si>
  <si>
    <t>EAA - AIR BISHKEK LTD</t>
  </si>
  <si>
    <t>EUROPEAN AIRCHARTER</t>
  </si>
  <si>
    <t>EDC</t>
  </si>
  <si>
    <t>AIR CHARTER SCOTLAND</t>
  </si>
  <si>
    <t>EDC - AIR CHARTER SCOTLAND</t>
  </si>
  <si>
    <t>AIR MANA</t>
  </si>
  <si>
    <t>EGF</t>
  </si>
  <si>
    <t>AMERICAN EAGLE AIRLINES</t>
  </si>
  <si>
    <t>EGF - AMERICAN EAGLE AIRLINES</t>
  </si>
  <si>
    <t>EGY</t>
  </si>
  <si>
    <t>EGYPTIAN AIR FORCE</t>
  </si>
  <si>
    <t>EGY - EGYPTIAN AIR FORCE</t>
  </si>
  <si>
    <t>EJA</t>
  </si>
  <si>
    <t>NETJETS AVIATION</t>
  </si>
  <si>
    <t>EJA - NETJETS AVIATION</t>
  </si>
  <si>
    <t>EJO</t>
  </si>
  <si>
    <t>EXECUJET MIDDLE EAST</t>
  </si>
  <si>
    <t>EJO - EXECUJET MIDDLE EAST</t>
  </si>
  <si>
    <t>ELL</t>
  </si>
  <si>
    <t>ESTONIAN AIR</t>
  </si>
  <si>
    <t>ELL - ESTONIAN AIR</t>
  </si>
  <si>
    <t>ENKOR AIRLINES</t>
  </si>
  <si>
    <t>ENY</t>
  </si>
  <si>
    <t>ENVOY</t>
  </si>
  <si>
    <t>ENY - ENVOY</t>
  </si>
  <si>
    <t>ETHIOPIAN AIRLINES</t>
  </si>
  <si>
    <t>EVE</t>
  </si>
  <si>
    <t>EVELOP AIRLINES</t>
  </si>
  <si>
    <t>EVE - EVELOP AIRLINES</t>
  </si>
  <si>
    <t>EWG</t>
  </si>
  <si>
    <t>EUROWINGS</t>
  </si>
  <si>
    <t>EWG - EUROWINGS</t>
  </si>
  <si>
    <t>EXC</t>
  </si>
  <si>
    <t>EUROPEAN EXECUTIVE EXPRESS</t>
  </si>
  <si>
    <t>EXC - EUROPEAN EXECUTIVE EXPRESS</t>
  </si>
  <si>
    <t>EZE</t>
  </si>
  <si>
    <t>EZE - EASTERN AIRWAYS</t>
  </si>
  <si>
    <t>FIRST AIR</t>
  </si>
  <si>
    <t>FAF</t>
  </si>
  <si>
    <t>FRENCH AIR FORCE</t>
  </si>
  <si>
    <t>FAF - FRENCH AIR FORCE</t>
  </si>
  <si>
    <t>AFRIQUE AIRLINES</t>
  </si>
  <si>
    <t>FCA</t>
  </si>
  <si>
    <t>FIRST CHOICE AIRWAYS</t>
  </si>
  <si>
    <t>FCA - FIRST CHOICE AIRWAYS</t>
  </si>
  <si>
    <t>FALCON AIR AB</t>
  </si>
  <si>
    <t>FDA</t>
  </si>
  <si>
    <t>FDA - FUJI DREAM AIRLINES</t>
  </si>
  <si>
    <t>FRONTIER AIRLINES</t>
  </si>
  <si>
    <t>FJE</t>
  </si>
  <si>
    <t>FAIRJETS</t>
  </si>
  <si>
    <t>FJE - FAIRJETS</t>
  </si>
  <si>
    <t>ATLANTIC AIRWAYS</t>
  </si>
  <si>
    <t>FLJ</t>
  </si>
  <si>
    <t>FLAIR AIRLINES</t>
  </si>
  <si>
    <t>FLJ - FLAIR AIRLINES</t>
  </si>
  <si>
    <t>FPG</t>
  </si>
  <si>
    <t>TAG AVIATION</t>
  </si>
  <si>
    <t>FPG - TAG AVIATION</t>
  </si>
  <si>
    <t>FPY</t>
  </si>
  <si>
    <t>COMPAGNIE AFRICAINE D'AVIATION</t>
  </si>
  <si>
    <t>FPY - COMPAGNIE AFRICAINE D'AVIATION</t>
  </si>
  <si>
    <t>FRN</t>
  </si>
  <si>
    <t>FIRSTNATION AIRWAYS</t>
  </si>
  <si>
    <t>FRN - FIRSTNATION AIRWAYS</t>
  </si>
  <si>
    <t>FSR</t>
  </si>
  <si>
    <t>FLIGHTSTAR CORP</t>
  </si>
  <si>
    <t>FSR - FLIGHTSTAR CORP</t>
  </si>
  <si>
    <t>FTZ</t>
  </si>
  <si>
    <t>FASTJET</t>
  </si>
  <si>
    <t>FTZ - FASTJET</t>
  </si>
  <si>
    <t>FVS</t>
  </si>
  <si>
    <t>FALCON AVIATION SERVICES</t>
  </si>
  <si>
    <t>FVS - FALCON AVIATION SERVICES</t>
  </si>
  <si>
    <t>G4I</t>
  </si>
  <si>
    <t>GOVERNMENT OF ITALY</t>
  </si>
  <si>
    <t>G4I - GOVERNMENT OF ITALY</t>
  </si>
  <si>
    <t>GAI</t>
  </si>
  <si>
    <t>GAI - MOSKOVIA AIRLINES</t>
  </si>
  <si>
    <t>GOLDEN AIR</t>
  </si>
  <si>
    <t>GAP</t>
  </si>
  <si>
    <t>AIRPHIL EXPRESS</t>
  </si>
  <si>
    <t>GAP - AIRPHIL EXPRESS</t>
  </si>
  <si>
    <t>South Asia</t>
  </si>
  <si>
    <t>GABON AIRLINES</t>
  </si>
  <si>
    <t>GCR</t>
  </si>
  <si>
    <t>TIANJIN AIRLINES</t>
  </si>
  <si>
    <t>GCR - TIANJIN AIRLINES</t>
  </si>
  <si>
    <t>GES</t>
  </si>
  <si>
    <t>GESTAIR EXECUTIVE JET</t>
  </si>
  <si>
    <t>GES - GESTAIR EXECUTIVE JET</t>
  </si>
  <si>
    <t>GHANA AIRWAYS</t>
  </si>
  <si>
    <t>GIR</t>
  </si>
  <si>
    <t>AIR GUINEE INTERNATIONAL</t>
  </si>
  <si>
    <t>GIR - AIR GUINEE INTERNATIONAL</t>
  </si>
  <si>
    <t>GLJ</t>
  </si>
  <si>
    <t>GLOBAL JET AUSTRIA</t>
  </si>
  <si>
    <t>GLJ - GLOBAL JET AUSTRIA</t>
  </si>
  <si>
    <t>GMI</t>
  </si>
  <si>
    <t>GERMANIA EXPRESS</t>
  </si>
  <si>
    <t>GMI - GERMANIA EXPRESS</t>
  </si>
  <si>
    <t>GNJ</t>
  </si>
  <si>
    <t>GAINJET</t>
  </si>
  <si>
    <t>GNJ - GAINJET</t>
  </si>
  <si>
    <t>BUSINESS AIR</t>
  </si>
  <si>
    <t>GOW</t>
  </si>
  <si>
    <t>GOAIR</t>
  </si>
  <si>
    <t>GOW - GOAIR</t>
  </si>
  <si>
    <t>GSH</t>
  </si>
  <si>
    <t>GAMA AVIATION FZC</t>
  </si>
  <si>
    <t>GSH - GAMA AVIATION FZC</t>
  </si>
  <si>
    <t>GSJ</t>
  </si>
  <si>
    <t>GROSSMANN JET SERVICE</t>
  </si>
  <si>
    <t>GSJ - GROSSMANN JET SERVICE</t>
  </si>
  <si>
    <t>AVIATECA</t>
  </si>
  <si>
    <t>USA 3000 AIRLINES</t>
  </si>
  <si>
    <t>GZP</t>
  </si>
  <si>
    <t>HAY</t>
  </si>
  <si>
    <t>HAMBURG AIRWAYS</t>
  </si>
  <si>
    <t>HAY - HAMBURG AIRWAYS</t>
  </si>
  <si>
    <t>HBH</t>
  </si>
  <si>
    <t>HEBEI AIRLINES</t>
  </si>
  <si>
    <t>HBH - HEBEI AIRLINES</t>
  </si>
  <si>
    <t>HCC</t>
  </si>
  <si>
    <t>HOLIDAYS CZECH AIRLINES</t>
  </si>
  <si>
    <t>HCC - HOLIDAYS CZECH AIRLINES</t>
  </si>
  <si>
    <t>HFM</t>
  </si>
  <si>
    <t>HIFLY MALTA</t>
  </si>
  <si>
    <t>HFM - HIFLY MALTA</t>
  </si>
  <si>
    <t>HFY</t>
  </si>
  <si>
    <t>HFY - HI FLY</t>
  </si>
  <si>
    <t>HHH</t>
  </si>
  <si>
    <t>HOLIDAY JET</t>
  </si>
  <si>
    <t>HHH - HOLIDAY JET</t>
  </si>
  <si>
    <t>HHI</t>
  </si>
  <si>
    <t>HAMBURG INTERNATIONAL</t>
  </si>
  <si>
    <t>HHI - HAMBURG INTERNATIONAL</t>
  </si>
  <si>
    <t>HAHN AIR LINES</t>
  </si>
  <si>
    <t>EAST AFRICAN SAFARI AIR</t>
  </si>
  <si>
    <t>INDIAN AIRLINES CORPORATION</t>
  </si>
  <si>
    <t>EPAG - GROUPE AIR FRANCE</t>
  </si>
  <si>
    <t>IBS</t>
  </si>
  <si>
    <t>IBERIA EXPRESS</t>
  </si>
  <si>
    <t>IBS - IBERIA EXPRESS</t>
  </si>
  <si>
    <t>INDEPENDENCE AIR</t>
  </si>
  <si>
    <t>IEA</t>
  </si>
  <si>
    <t>INTERMEDIACION AEREA</t>
  </si>
  <si>
    <t>IEA - INTERMEDIACION AEREA</t>
  </si>
  <si>
    <t>IFA</t>
  </si>
  <si>
    <t>FAI RENT A JET</t>
  </si>
  <si>
    <t>IFA - FAI RENT A JET</t>
  </si>
  <si>
    <t>IGO</t>
  </si>
  <si>
    <t>INDIGO AIRLINES</t>
  </si>
  <si>
    <t>IGO - INDIGO AIRLINES</t>
  </si>
  <si>
    <t>IJM</t>
  </si>
  <si>
    <t>INTERNATIONAL JET MANAGEMENT</t>
  </si>
  <si>
    <t>IJM - INTERNATIONAL JET MANAGEMENT</t>
  </si>
  <si>
    <t>IRAN AIR</t>
  </si>
  <si>
    <t>ITF</t>
  </si>
  <si>
    <t>AVITA-SERVICOS AÉREOS</t>
  </si>
  <si>
    <t>ITF - AVITA-SERVICOS AÉREOS</t>
  </si>
  <si>
    <t>IWD</t>
  </si>
  <si>
    <t>IBERWORLD</t>
  </si>
  <si>
    <t>IWD - IBERWORLD</t>
  </si>
  <si>
    <t>JAF</t>
  </si>
  <si>
    <t>JET ALLIANCE</t>
  </si>
  <si>
    <t>JAF - JET ALLIANCE</t>
  </si>
  <si>
    <t>JAG</t>
  </si>
  <si>
    <t>JETALLIANCE</t>
  </si>
  <si>
    <t>JAG - JETALLIANCE</t>
  </si>
  <si>
    <t>JAV</t>
  </si>
  <si>
    <t>JORDAN AVIATION</t>
  </si>
  <si>
    <t>JAV - JORDAN AVIATION</t>
  </si>
  <si>
    <t>HELIJET</t>
  </si>
  <si>
    <t>SPANAIR SA</t>
  </si>
  <si>
    <t>JLG</t>
  </si>
  <si>
    <t>J-AIR</t>
  </si>
  <si>
    <t>JLG - J-AIR</t>
  </si>
  <si>
    <t>JMC</t>
  </si>
  <si>
    <t>JMC AIRLINES</t>
  </si>
  <si>
    <t>JMC - JMC AIRLINES</t>
  </si>
  <si>
    <t>JSA</t>
  </si>
  <si>
    <t>JETSTAR AIRWAYS</t>
  </si>
  <si>
    <t>JZR</t>
  </si>
  <si>
    <t>JAZEERA AIRWAYS</t>
  </si>
  <si>
    <t>JZR - JAZEERA AIRWAYS</t>
  </si>
  <si>
    <t>KAL</t>
  </si>
  <si>
    <t>KAL - KOREAN AIR</t>
  </si>
  <si>
    <t>TATARSTAN JSC AIRCOMPANY</t>
  </si>
  <si>
    <t>KBR</t>
  </si>
  <si>
    <t>KORAL BLUE AIRLINE</t>
  </si>
  <si>
    <t>KBR - KORAL BLUE AIRLINE</t>
  </si>
  <si>
    <t>KELOWNA FLIGHTCRAFT</t>
  </si>
  <si>
    <t>KFR</t>
  </si>
  <si>
    <t>KINGFISHER AIRLINES</t>
  </si>
  <si>
    <t>KFR - KINGFISHER AIRLINES</t>
  </si>
  <si>
    <t>KOGALYMAVIA AIR COMPANY</t>
  </si>
  <si>
    <t>KGZ</t>
  </si>
  <si>
    <t>KYRGYZ AIRLINES</t>
  </si>
  <si>
    <t>KGZ - KYRGYZ AIRLINES</t>
  </si>
  <si>
    <t>KRASAIR</t>
  </si>
  <si>
    <t>KJD</t>
  </si>
  <si>
    <t>ALGERIAN AIR FORCE</t>
  </si>
  <si>
    <t>KJD - ALGERIAN AIR FORCE</t>
  </si>
  <si>
    <t>KKK</t>
  </si>
  <si>
    <t>KLM CITY HOPPER</t>
  </si>
  <si>
    <t>KLM ROYAL DUTCH AIRLINES</t>
  </si>
  <si>
    <t>KMA</t>
  </si>
  <si>
    <t>KOMIAVIATRANS STATE AIR ENTERPRISE</t>
  </si>
  <si>
    <t>KMA - KOMIAVIATRANS STATE AIR ENTERPRISE</t>
  </si>
  <si>
    <t>COMORES AVIATION</t>
  </si>
  <si>
    <t>KNE</t>
  </si>
  <si>
    <t>FLYNAS- NAS AIR</t>
  </si>
  <si>
    <t>KNE - FLYNAS- NAS AIR</t>
  </si>
  <si>
    <t>KRP</t>
  </si>
  <si>
    <t>KRP - CARPATAIR</t>
  </si>
  <si>
    <t>KSJ</t>
  </si>
  <si>
    <t>K2 SMARTJETS</t>
  </si>
  <si>
    <t>KSJ - K2 SMARTJETS</t>
  </si>
  <si>
    <t>AIR ASTANA</t>
  </si>
  <si>
    <t>LIBYAN ARAB AIRLINES</t>
  </si>
  <si>
    <t>LAO</t>
  </si>
  <si>
    <t>LAO AIRLINES</t>
  </si>
  <si>
    <t>LAO - LAO AIRLINES</t>
  </si>
  <si>
    <t>AEROPOSTAL ALAS</t>
  </si>
  <si>
    <t>LBR</t>
  </si>
  <si>
    <t>AIR COSTA</t>
  </si>
  <si>
    <t>LBR - AIR COSTA</t>
  </si>
  <si>
    <t>LFX</t>
  </si>
  <si>
    <t>FLYNEXT</t>
  </si>
  <si>
    <t>LFX - FLYNEXT</t>
  </si>
  <si>
    <t>LGL</t>
  </si>
  <si>
    <t>LUXAIR</t>
  </si>
  <si>
    <t>LGL - LUXAIR</t>
  </si>
  <si>
    <t>LHT</t>
  </si>
  <si>
    <t>LHT - LUFTHANSA TECHNIK</t>
  </si>
  <si>
    <t>LIT</t>
  </si>
  <si>
    <t>LUFTHANSA ITALIA</t>
  </si>
  <si>
    <t>LIT - LUFTHANSA ITALIA</t>
  </si>
  <si>
    <t>LIX</t>
  </si>
  <si>
    <t>LINXAIR BUSINESS AIRLINES</t>
  </si>
  <si>
    <t>LIX - LINXAIR BUSINESS AIRLINES</t>
  </si>
  <si>
    <t>LJB</t>
  </si>
  <si>
    <t>AL JABER AVIATION</t>
  </si>
  <si>
    <t>LJB - AL JABER AVIATION</t>
  </si>
  <si>
    <t>LNE</t>
  </si>
  <si>
    <t>LAN ECUADOR</t>
  </si>
  <si>
    <t>LNE - LAN ECUADOR</t>
  </si>
  <si>
    <t>LNK</t>
  </si>
  <si>
    <t>SOUTH AFRICAN AIRLINK</t>
  </si>
  <si>
    <t>LNK - SOUTH AFRICAN AIRLINK</t>
  </si>
  <si>
    <t>LNX</t>
  </si>
  <si>
    <t>LONDON EXECUTIVE AVIATION</t>
  </si>
  <si>
    <t>LNX - LONDON EXECUTIVE AVIATION</t>
  </si>
  <si>
    <t>LACSA/TACA</t>
  </si>
  <si>
    <t>LVB</t>
  </si>
  <si>
    <t>IRS AIRLINES</t>
  </si>
  <si>
    <t>LVB - IRS AIRLINES</t>
  </si>
  <si>
    <t>LWD</t>
  </si>
  <si>
    <t>LEISURE AIR</t>
  </si>
  <si>
    <t>LWD - LEISURE AIR</t>
  </si>
  <si>
    <t>LXJ</t>
  </si>
  <si>
    <t>BOMBARDIER BUISNESS JET SOLUTIONS</t>
  </si>
  <si>
    <t>LXJ - BOMBARDIER BUISNESS JET SOLUTIONS</t>
  </si>
  <si>
    <t>M2I</t>
  </si>
  <si>
    <t>MITSUBISHI CORPORATION</t>
  </si>
  <si>
    <t>M2I - MITSUBISHI CORPORATION</t>
  </si>
  <si>
    <t>M3R</t>
  </si>
  <si>
    <t>EGYPT DEFENCE COUNCIL</t>
  </si>
  <si>
    <t>M3R - EGYPT DEFENCE COUNCIL</t>
  </si>
  <si>
    <t>MAC</t>
  </si>
  <si>
    <t>AIR ARABIA MAROC</t>
  </si>
  <si>
    <t>MAC - AIR ARABIA MAROC</t>
  </si>
  <si>
    <t>HELI AIR MONACO</t>
  </si>
  <si>
    <t>AIR MADAGASCAR</t>
  </si>
  <si>
    <t>MDL</t>
  </si>
  <si>
    <t>MANDALA AIRLINES</t>
  </si>
  <si>
    <t>MDL - MANDALA AIRLINES</t>
  </si>
  <si>
    <t>MDV</t>
  </si>
  <si>
    <t>MOLDAVIAN AIRLINES</t>
  </si>
  <si>
    <t>MDV - MOLDAVIAN AIRLINES</t>
  </si>
  <si>
    <t>MEA</t>
  </si>
  <si>
    <t>MIDDLE EAST AIRLINES</t>
  </si>
  <si>
    <t>MEA - MIDDLE EAST AIRLINES</t>
  </si>
  <si>
    <t>MIDWEST CONNECT</t>
  </si>
  <si>
    <t>MJE</t>
  </si>
  <si>
    <t>EMPIRE AVIATION GROUP</t>
  </si>
  <si>
    <t>MJE - EMPIRE AVIATION GROUP</t>
  </si>
  <si>
    <t>MJN</t>
  </si>
  <si>
    <t>ROYAL AIR FORCE OF OMAN</t>
  </si>
  <si>
    <t>MJN - ROYAL AIR FORCE OF OMAN</t>
  </si>
  <si>
    <t>MLM</t>
  </si>
  <si>
    <t>COMLUX AVIATION MALTA</t>
  </si>
  <si>
    <t>MLM - COMLUX AVIATION MALTA</t>
  </si>
  <si>
    <t>MML</t>
  </si>
  <si>
    <t>HUNNU AIR</t>
  </si>
  <si>
    <t>MML - HUNNU AIR</t>
  </si>
  <si>
    <t>MOV</t>
  </si>
  <si>
    <t>VIM AIRLINES</t>
  </si>
  <si>
    <t>MOV - VIM AIRLINES</t>
  </si>
  <si>
    <t>MSC</t>
  </si>
  <si>
    <t>AIR CAIRO</t>
  </si>
  <si>
    <t>MSC - AIR CAIRO</t>
  </si>
  <si>
    <t>MSE</t>
  </si>
  <si>
    <t>EGYPTAIR EXPRESS</t>
  </si>
  <si>
    <t>MSE - EGYPTAIR EXPRESS</t>
  </si>
  <si>
    <t>MAGADAN AIRLINES</t>
  </si>
  <si>
    <t>MEXICANA</t>
  </si>
  <si>
    <t>MY AIR</t>
  </si>
  <si>
    <t>NIPPON CARGO AIRLINES</t>
  </si>
  <si>
    <t>NEPC AIRLINES</t>
  </si>
  <si>
    <t>NJE</t>
  </si>
  <si>
    <t>NETJETS EUROPE</t>
  </si>
  <si>
    <t>NJE - NETJETS EUROPE</t>
  </si>
  <si>
    <t>NLE</t>
  </si>
  <si>
    <t>NATIONAL AIRLINES</t>
  </si>
  <si>
    <t>NLE - NATIONAL AIRLINES</t>
  </si>
  <si>
    <t>NSE</t>
  </si>
  <si>
    <t>NSE - SATENA</t>
  </si>
  <si>
    <t>NVD</t>
  </si>
  <si>
    <t>AIR ALAND</t>
  </si>
  <si>
    <t>NVD - AIR ALAND</t>
  </si>
  <si>
    <t>OBS</t>
  </si>
  <si>
    <t>ORBEST</t>
  </si>
  <si>
    <t>OBS - ORBEST</t>
  </si>
  <si>
    <t>OLT</t>
  </si>
  <si>
    <t>OLT OSTFIESISCHE LUFTTRANSPORT</t>
  </si>
  <si>
    <t>OLT - OLT OSTFIESISCHE LUFTTRANSPORT</t>
  </si>
  <si>
    <t>OMA</t>
  </si>
  <si>
    <t>OMA - OMAN AIR</t>
  </si>
  <si>
    <t>ONE</t>
  </si>
  <si>
    <t>AVIANCA BRAZIL</t>
  </si>
  <si>
    <t>ONE - AVIANCA BRAZIL</t>
  </si>
  <si>
    <t>OPT</t>
  </si>
  <si>
    <t>FLIGHT OPTIONS</t>
  </si>
  <si>
    <t>OPT - FLIGHT OPTIONS</t>
  </si>
  <si>
    <t>ORF</t>
  </si>
  <si>
    <t>OMAN ROYAL FLIGHT</t>
  </si>
  <si>
    <t>ORF - OMAN ROYAL FLIGHT</t>
  </si>
  <si>
    <t>OXO</t>
  </si>
  <si>
    <t>MILLION AIR</t>
  </si>
  <si>
    <t>OXO - MILLION AIR</t>
  </si>
  <si>
    <t>PEA</t>
  </si>
  <si>
    <t>PAN EUROPEENNE AIR SERVICE</t>
  </si>
  <si>
    <t>PEA - PAN EUROPEENNE AIR SERVICE</t>
  </si>
  <si>
    <t>PEO</t>
  </si>
  <si>
    <t>PETRO AIR</t>
  </si>
  <si>
    <t>PEO - PETRO AIR</t>
  </si>
  <si>
    <t>PEV</t>
  </si>
  <si>
    <t>PEOPLES VIENNA LINE</t>
  </si>
  <si>
    <t>PEV - PEOPLES VIENNA LINE</t>
  </si>
  <si>
    <t>POT</t>
  </si>
  <si>
    <t>POLET AIRLINES</t>
  </si>
  <si>
    <t>POT - POLET AIRLINES</t>
  </si>
  <si>
    <t>ATLANTIC COAST JET</t>
  </si>
  <si>
    <t>PTF</t>
  </si>
  <si>
    <t>PETROFF AIR</t>
  </si>
  <si>
    <t>PTF - PETROFF AIR</t>
  </si>
  <si>
    <t>PTI</t>
  </si>
  <si>
    <t>PRIVATAIR</t>
  </si>
  <si>
    <t>PTI - PRIVATAIR</t>
  </si>
  <si>
    <t>PTR</t>
  </si>
  <si>
    <t>PETRA AIRLINES</t>
  </si>
  <si>
    <t>PTR - PETRA AIRLINES</t>
  </si>
  <si>
    <t>QAF</t>
  </si>
  <si>
    <t>QAF - QATAR AMIRI FLIGHT</t>
  </si>
  <si>
    <t>QGA</t>
  </si>
  <si>
    <t>WINDROSE AIR</t>
  </si>
  <si>
    <t>QGA - WINDROSE AIR</t>
  </si>
  <si>
    <t>ALLIANCE AIRLINES</t>
  </si>
  <si>
    <t>R1T</t>
  </si>
  <si>
    <t>ROYAL THAI AIR FORCE</t>
  </si>
  <si>
    <t>R1T - ROYAL THAI AIR FORCE</t>
  </si>
  <si>
    <t>RBG</t>
  </si>
  <si>
    <t>AIR ARABIA EGYPT</t>
  </si>
  <si>
    <t>RBG - AIR ARABIA EGYPT</t>
  </si>
  <si>
    <t>DINAR LINEAS AEREAS</t>
  </si>
  <si>
    <t>AER ARANN</t>
  </si>
  <si>
    <t>RGC</t>
  </si>
  <si>
    <t>SERVICIOS AEREOS REGIOMONTANOS</t>
  </si>
  <si>
    <t>RGC - SERVICIOS AEREOS REGIOMONTANOS</t>
  </si>
  <si>
    <t>RJD</t>
  </si>
  <si>
    <t>ROTANA JET</t>
  </si>
  <si>
    <t>RJD - ROTANA JET</t>
  </si>
  <si>
    <t>RMF</t>
  </si>
  <si>
    <t>ROYAL MALAYSIAN AIR FORCE</t>
  </si>
  <si>
    <t>RMF - ROYAL MALAYSIAN AIR FORCE</t>
  </si>
  <si>
    <t>ROYAL NEPAL AIRLINES CORPORATION</t>
  </si>
  <si>
    <t>ROP</t>
  </si>
  <si>
    <t>ROP - ROYAL OMAN POLICE</t>
  </si>
  <si>
    <t>ROU</t>
  </si>
  <si>
    <t>AIR CANADA ROUGE</t>
  </si>
  <si>
    <t>ROU - AIR CANADA ROUGE</t>
  </si>
  <si>
    <t>RPA</t>
  </si>
  <si>
    <t>RPA - REPUBLIC AIRLINES</t>
  </si>
  <si>
    <t>RRR</t>
  </si>
  <si>
    <t>ROYAL AIR FORCE</t>
  </si>
  <si>
    <t>RRR - ROYAL AIR FORCE</t>
  </si>
  <si>
    <t>RUS</t>
  </si>
  <si>
    <t>CIRRUS AIRLINES</t>
  </si>
  <si>
    <t>RUS - CIRRUS AIRLINES</t>
  </si>
  <si>
    <t>RYW</t>
  </si>
  <si>
    <t>ROYAL WINGS</t>
  </si>
  <si>
    <t>RYW - ROYAL WINGS</t>
  </si>
  <si>
    <t>S3R</t>
  </si>
  <si>
    <t>SAUDI ROYAL FLIGHT</t>
  </si>
  <si>
    <t>S3R - SAUDI ROYAL FLIGHT</t>
  </si>
  <si>
    <t>SAA</t>
  </si>
  <si>
    <t>SAA - SOUTH AFRICAN AIRWAYS</t>
  </si>
  <si>
    <t>SCANDINAVIAN AIRLINES SYSTEM</t>
  </si>
  <si>
    <t>SIBERIA AIRLINES</t>
  </si>
  <si>
    <t>RUSSIA AIRLINE</t>
  </si>
  <si>
    <t>SDR</t>
  </si>
  <si>
    <t>CITY AIRLINE</t>
  </si>
  <si>
    <t>SDR - CITY AIRLINE</t>
  </si>
  <si>
    <t>SET</t>
  </si>
  <si>
    <t>SAETA</t>
  </si>
  <si>
    <t>SET - SAETA</t>
  </si>
  <si>
    <t>AIR SEYCHELLES</t>
  </si>
  <si>
    <t>SFJ</t>
  </si>
  <si>
    <t>STAR FLYER</t>
  </si>
  <si>
    <t>SFJ - STAR FLYER</t>
  </si>
  <si>
    <t>SFW</t>
  </si>
  <si>
    <t>SAFI AIRWAYS</t>
  </si>
  <si>
    <t>SFW - SAFI AIRWAYS</t>
  </si>
  <si>
    <t>SINGAPORE AIRLINES LTD.</t>
  </si>
  <si>
    <t>SIBAVIATRANS</t>
  </si>
  <si>
    <t>SKU</t>
  </si>
  <si>
    <t>SKY AIRLINE</t>
  </si>
  <si>
    <t>SKU - SKY AIRLINE</t>
  </si>
  <si>
    <t>SKV</t>
  </si>
  <si>
    <t>SKV - SKY REGIONAL AIRLINES</t>
  </si>
  <si>
    <t>SKW</t>
  </si>
  <si>
    <t>SKYWAYS AB</t>
  </si>
  <si>
    <t>SLI</t>
  </si>
  <si>
    <t>AEROMEXICO CONNECT</t>
  </si>
  <si>
    <t>SLI - AEROMEXICO CONNECT</t>
  </si>
  <si>
    <t>SMX</t>
  </si>
  <si>
    <t>ALITALIA EXPRESS</t>
  </si>
  <si>
    <t>SMX - ALITALIA EXPRESS</t>
  </si>
  <si>
    <t>SND</t>
  </si>
  <si>
    <t>SKYTRADERS</t>
  </si>
  <si>
    <t>SND - SKYTRADERS</t>
  </si>
  <si>
    <t>SNX</t>
  </si>
  <si>
    <t>AIR SWEDEN</t>
  </si>
  <si>
    <t>SNX - AIR SWEDEN</t>
  </si>
  <si>
    <t>SOL</t>
  </si>
  <si>
    <t>SOLOMON AIRLINE</t>
  </si>
  <si>
    <t>SOL - SOLOMON AIRLINE</t>
  </si>
  <si>
    <t>SSF</t>
  </si>
  <si>
    <t>SEVERSTAL AIR COMPANY</t>
  </si>
  <si>
    <t>SSF - SEVERSTAL AIR COMPANY</t>
  </si>
  <si>
    <t>SVF</t>
  </si>
  <si>
    <t>SWEDISH AIR FORCE</t>
  </si>
  <si>
    <t>SVF - SWEDISH AIR FORCE</t>
  </si>
  <si>
    <t>SVW</t>
  </si>
  <si>
    <t>GLOBAL JET LUXEMBOURG</t>
  </si>
  <si>
    <t>SVW - GLOBAL JET LUXEMBOURG</t>
  </si>
  <si>
    <t>SOUTHWEST AIRLINES</t>
  </si>
  <si>
    <t>SYA</t>
  </si>
  <si>
    <t>SYPHAX AIRLINES</t>
  </si>
  <si>
    <t>SYA - SYPHAX AIRLINES</t>
  </si>
  <si>
    <t>SYL</t>
  </si>
  <si>
    <t>SYL - YAKUTIA AIRLINES</t>
  </si>
  <si>
    <t>SYRIAN ARAB AIRLINES</t>
  </si>
  <si>
    <t>TAE</t>
  </si>
  <si>
    <t>TAK</t>
  </si>
  <si>
    <t>TATARSTAN AIR</t>
  </si>
  <si>
    <t>TAK - TATARSTAN AIR</t>
  </si>
  <si>
    <t>TAM</t>
  </si>
  <si>
    <t>TUNISAIR</t>
  </si>
  <si>
    <t>TAS</t>
  </si>
  <si>
    <t>LOTUS AIR</t>
  </si>
  <si>
    <t>TAS - LOTUS AIR</t>
  </si>
  <si>
    <t>TAX</t>
  </si>
  <si>
    <t>THAI AIRASIA X</t>
  </si>
  <si>
    <t>TAX - THAI AIRASIA X</t>
  </si>
  <si>
    <t>TBA</t>
  </si>
  <si>
    <t>TIBET AIRLINES</t>
  </si>
  <si>
    <t>TBA - TIBET AIRLINES</t>
  </si>
  <si>
    <t>THOMAS COOK AIRLINES BELGIUM</t>
  </si>
  <si>
    <t>TANDEM AERO</t>
  </si>
  <si>
    <t>TFF</t>
  </si>
  <si>
    <t>TALON AIR</t>
  </si>
  <si>
    <t>TFF - TALON AIR</t>
  </si>
  <si>
    <t>AIR TOGO</t>
  </si>
  <si>
    <t>TGM</t>
  </si>
  <si>
    <t>TAG AVIATION SPAIN</t>
  </si>
  <si>
    <t>TGM - TAG AVIATION SPAIN</t>
  </si>
  <si>
    <t>TIB</t>
  </si>
  <si>
    <t>TIB - TRIP LINHAS AEREAS</t>
  </si>
  <si>
    <t>TJS</t>
  </si>
  <si>
    <t>TYROLEAN JET SERVICES</t>
  </si>
  <si>
    <t>TJS - TYROLEAN JET SERVICES</t>
  </si>
  <si>
    <t>TWIN JET</t>
  </si>
  <si>
    <t>TNA</t>
  </si>
  <si>
    <t>TNA - TRANSASIA AIRWAYS</t>
  </si>
  <si>
    <t>THOMSONFLY</t>
  </si>
  <si>
    <t>TOM - THOMSONFLY</t>
  </si>
  <si>
    <t>TPA</t>
  </si>
  <si>
    <t>TPA - AVIANCA CARGO</t>
  </si>
  <si>
    <t>AIRTRAN</t>
  </si>
  <si>
    <t>PRIME AIR INC.</t>
  </si>
  <si>
    <t>TURKMÉNISTAN/AKHAL</t>
  </si>
  <si>
    <t>TUL</t>
  </si>
  <si>
    <t>TULPAR AVIATION COMPANY</t>
  </si>
  <si>
    <t>TUL - TULPAR AVIATION COMPANY</t>
  </si>
  <si>
    <t>AIR TURQUOISE</t>
  </si>
  <si>
    <t>TRAVEL SERVICE AIRLINES</t>
  </si>
  <si>
    <t>UAF</t>
  </si>
  <si>
    <t>UNITED ARAB EMIRATES AIR FORCE</t>
  </si>
  <si>
    <t>UAF - UNITED ARAB EMIRATES AIR FORCE</t>
  </si>
  <si>
    <t>UNITED AIRLINES INC.</t>
  </si>
  <si>
    <t>UEA</t>
  </si>
  <si>
    <t>CHENGDU AIRLINES</t>
  </si>
  <si>
    <t>UEA - CHENGDU AIRLINES</t>
  </si>
  <si>
    <t>UJT</t>
  </si>
  <si>
    <t>UNIVERSAL JET AVIATION INC</t>
  </si>
  <si>
    <t>UJT - UNIVERSAL JET AVIATION INC</t>
  </si>
  <si>
    <t>UKN</t>
  </si>
  <si>
    <t>UKRAINE GOVERNEMENT</t>
  </si>
  <si>
    <t>UKN - UKRAINE GOVERNEMENT</t>
  </si>
  <si>
    <t>USA</t>
  </si>
  <si>
    <t>USA - US AIRWAYS</t>
  </si>
  <si>
    <t>UTA</t>
  </si>
  <si>
    <t>UTA - UTAIR AVIATION</t>
  </si>
  <si>
    <t>UZBEKISTAN AIRWAYS</t>
  </si>
  <si>
    <t>PHUKET AIR</t>
  </si>
  <si>
    <t>VCN</t>
  </si>
  <si>
    <t>EXECUJET EUROPE</t>
  </si>
  <si>
    <t>VCN - EXECUJET EUROPE</t>
  </si>
  <si>
    <t>VCV</t>
  </si>
  <si>
    <t>CONVIASA</t>
  </si>
  <si>
    <t>VCV - CONVIASA</t>
  </si>
  <si>
    <t>VOLGA-DNEPR AIRLINES JOINT STOCK</t>
  </si>
  <si>
    <t>VIM</t>
  </si>
  <si>
    <t>AIR VIA BULGARIAN AIRWAYS</t>
  </si>
  <si>
    <t>VIM - AIR VIA BULGARIAN AIRWAYS</t>
  </si>
  <si>
    <t>VIP</t>
  </si>
  <si>
    <t>TAG AVIATION UK LTD</t>
  </si>
  <si>
    <t>VIP - TAG AVIATION UK LTD</t>
  </si>
  <si>
    <t>VJC</t>
  </si>
  <si>
    <t>VIETJET AIR</t>
  </si>
  <si>
    <t>VJC - VIETJET AIR</t>
  </si>
  <si>
    <t>VJS</t>
  </si>
  <si>
    <t>VISTAJET</t>
  </si>
  <si>
    <t>VJS - VISTAJET</t>
  </si>
  <si>
    <t>VKG</t>
  </si>
  <si>
    <t>VKG - THOMAS COOK AIRLINES SCANDINAVIA</t>
  </si>
  <si>
    <t>VRD</t>
  </si>
  <si>
    <t>VIRGIN AMERICA</t>
  </si>
  <si>
    <t>VRD - VIRGIN AMERICA</t>
  </si>
  <si>
    <t>WINGS OF ALASKA </t>
  </si>
  <si>
    <t>FINNCOMM AIRLINES </t>
  </si>
  <si>
    <t>PRIMARIS AIRLINES </t>
  </si>
  <si>
    <t>WGT</t>
  </si>
  <si>
    <t>LION AIR SERVICES</t>
  </si>
  <si>
    <t>WGT - LION AIR SERVICES</t>
  </si>
  <si>
    <t>WHT</t>
  </si>
  <si>
    <t>WHITE</t>
  </si>
  <si>
    <t>WHT - WHITE</t>
  </si>
  <si>
    <t>WINAIR</t>
  </si>
  <si>
    <t>WORLD AIRWAYS</t>
  </si>
  <si>
    <t>WIZZ AIR</t>
  </si>
  <si>
    <t>XPRESS AIR</t>
  </si>
  <si>
    <t>LUSIVE JET CHARTER</t>
  </si>
  <si>
    <t>EXCEL AIRWAYS</t>
  </si>
  <si>
    <t>AIR EXCEL</t>
  </si>
  <si>
    <t>ZB AIR</t>
  </si>
  <si>
    <t>Airline Name</t>
  </si>
  <si>
    <t>71-60-00 AIR INLET</t>
  </si>
  <si>
    <t>78-34-00 THRUST REVERSER ACTUATION/ELECTRICAL</t>
  </si>
  <si>
    <t>99-99-00</t>
  </si>
  <si>
    <t>99-99-00 PLAIN EXHAUST</t>
  </si>
  <si>
    <t>78-32-00 12 O'CLOCK BEAM</t>
  </si>
  <si>
    <t>78-32-00 6 O'CLOCK BEAM</t>
  </si>
  <si>
    <t>78-32-00 9 O'CLOCK BEAM</t>
  </si>
  <si>
    <t>78-32-00 FWD FRAME</t>
  </si>
  <si>
    <t>78-32-00 IFS - THERMAL BLANKET</t>
  </si>
  <si>
    <t>78-33-00</t>
  </si>
  <si>
    <t>78-33-00 THRUST REVERSER ACTUATING SYSTEM</t>
  </si>
  <si>
    <t>78-34-00 CONTROL AND FEEDBACK SYSTEM</t>
  </si>
  <si>
    <t>78-36-49 MANIFOLD</t>
  </si>
  <si>
    <t>78-31-00 THRUST REVERSER STRUCTURE</t>
  </si>
  <si>
    <t>78-32-00 THRUST REVERSER CONTROL AND INDICATING</t>
  </si>
  <si>
    <t>78-32-00 THRUST REVERSER CONTROL-INDICATING</t>
  </si>
  <si>
    <t>78-33-00 THRUST REVERSER OPENING MECHANISM</t>
  </si>
  <si>
    <t>78-40-00 AFT CORE COWL</t>
  </si>
  <si>
    <t>78-31-00 THRUST REVERSER CONTROL AND INDICATING</t>
  </si>
  <si>
    <t>78-31-06</t>
  </si>
  <si>
    <t>78-31-06 HYDRAULIC FILTER ASSY</t>
  </si>
  <si>
    <t>78-32-00 CUT CORNER</t>
  </si>
  <si>
    <t>78-32-00 RAMP FAIRING</t>
  </si>
  <si>
    <t>78-32-61 OFS-FAIRING</t>
  </si>
  <si>
    <t>78-37-51 HYDRAULIC ISOLATION VALVE</t>
  </si>
  <si>
    <t>71-21-10</t>
  </si>
  <si>
    <t>71-21-10 FORWARD ENGINE MOUNT</t>
  </si>
  <si>
    <t>71-22-10 AFT ENGINE MOUNT</t>
  </si>
  <si>
    <t>78-32-11 THRUST REVERSER COWL</t>
  </si>
  <si>
    <t xml:space="preserve">78-32-41 DOOR </t>
  </si>
  <si>
    <t>78-31-54 HCU FILTER</t>
  </si>
  <si>
    <t xml:space="preserve">78-37-52 HYDRAULIC ISOLATION VALVE </t>
  </si>
  <si>
    <t>71-13-00 FAN COWL MISC</t>
  </si>
  <si>
    <t>71-13-51 SWITCH BOXES FC OPENING</t>
  </si>
  <si>
    <t>71-13-52 ACTUATOR FC OPENING</t>
  </si>
  <si>
    <t>71-61-00 AIR INTAKE COWL MISC</t>
  </si>
  <si>
    <t xml:space="preserve">78-11-00 TURBINE EXHAUST MISC </t>
  </si>
  <si>
    <t>78-22-00 FAN EXHAUST STRUCTURE (FEC)</t>
  </si>
  <si>
    <t>78-26-00 FAN EXHAUST OPENING MECHANISM</t>
  </si>
  <si>
    <t>78-32-00 CASCADE AFT FRAME</t>
  </si>
  <si>
    <t>78-32-00 L7 TIE ROD</t>
  </si>
  <si>
    <t>78-32-45 LATCHES</t>
  </si>
  <si>
    <t>78-35-00</t>
  </si>
  <si>
    <t>78-35-00 THRUST REVERSER ACTUATION SYSTEM</t>
  </si>
  <si>
    <t>78-35-56</t>
  </si>
  <si>
    <t>78-35-56 RCCB AC</t>
  </si>
  <si>
    <t>78-31-00 PIVOT DOOR</t>
  </si>
  <si>
    <t>78-33-00 CONTROL AND FEEDBACK SYSTEM</t>
  </si>
  <si>
    <t>10-11-00 PARKING STORAGE</t>
  </si>
  <si>
    <t>29-11-00 MAIN</t>
  </si>
  <si>
    <t>26-12-00 DETECTION</t>
  </si>
  <si>
    <t>24-21-00</t>
  </si>
  <si>
    <t>24-21-00 AC GENERATION</t>
  </si>
  <si>
    <t>29-13-00</t>
  </si>
  <si>
    <t>29-13-00 MAIN</t>
  </si>
  <si>
    <t>30-21-00</t>
  </si>
  <si>
    <t>30-21-00 AIR INTAKES</t>
  </si>
  <si>
    <t>30-21-11 NACELLE INLET ANTI - ICE PRESSURE SENSO</t>
  </si>
  <si>
    <t>36-11-00</t>
  </si>
  <si>
    <t>36-11-00 DISTRIBUTION</t>
  </si>
  <si>
    <t>71-52-00</t>
  </si>
  <si>
    <t>71-52-00 ELECTRICAL HARNESS</t>
  </si>
  <si>
    <t>71-71-00</t>
  </si>
  <si>
    <t>71-71-00 ENGINE DRAINS</t>
  </si>
  <si>
    <t>73-11-00 ENGINE DRAINS</t>
  </si>
  <si>
    <t>75-41-00</t>
  </si>
  <si>
    <t>75-41-00 INDICATING</t>
  </si>
  <si>
    <t>78-11-00 COLLECTOR - PLUG</t>
  </si>
  <si>
    <t>78-12-00 COLLECTOR - NOZZLE</t>
  </si>
  <si>
    <t>79-34-00 INDICATING</t>
  </si>
  <si>
    <t>80-12-00 CRANKING</t>
  </si>
  <si>
    <t>30-21-00 ENGINE AIR INTAKE</t>
  </si>
  <si>
    <t>71-15-00 HINGE BEAM</t>
  </si>
  <si>
    <t>71-15-00 THUMBNAIL AND HINGE BEAM ASSY</t>
  </si>
  <si>
    <t>78-33-00 CORE COWL STRUCTURE</t>
  </si>
  <si>
    <t>78-35-00 THRUST REVERSER CONTROL SYSTEM</t>
  </si>
  <si>
    <t>71-20 MOUNTS</t>
  </si>
  <si>
    <t>71-21-00  MOUNTS</t>
  </si>
  <si>
    <t>71-21-41</t>
  </si>
  <si>
    <t>71-21-41  MOUNT ASSY - FORWARD</t>
  </si>
  <si>
    <t>71-22-41</t>
  </si>
  <si>
    <t>71-22-41  MOUNTASSY - AFT</t>
  </si>
  <si>
    <t>54-00-00</t>
  </si>
  <si>
    <t>54-00-00 FIXED STRUCTURE</t>
  </si>
  <si>
    <t>78-30-10</t>
  </si>
  <si>
    <t>78-30-10 THRUST REVERSER ASSEMBLY</t>
  </si>
  <si>
    <t>78-32-00 HPL</t>
  </si>
  <si>
    <t>78-32-00 HYDRAULIC (PIPES &amp; HOSES)</t>
  </si>
  <si>
    <t>78-32-00 HYDRAULIC ACCUMULATOR</t>
  </si>
  <si>
    <t>78-32-00 NO RETURN VALVES</t>
  </si>
  <si>
    <t>78-32-00 PIVOTING DOOR ACTUATOR</t>
  </si>
  <si>
    <t>78-32-00 SWITCHES (DEPLOY)</t>
  </si>
  <si>
    <t>78-32-00 SWITCHES (STOW)</t>
  </si>
  <si>
    <t>99-99 FAN COWL DOORS</t>
  </si>
  <si>
    <t>99-99-00 FAN COWL DOORS</t>
  </si>
  <si>
    <t>99-99-00 INNER COUPLING RING</t>
  </si>
  <si>
    <t>99-99 S4-DUCT</t>
  </si>
  <si>
    <t>99-99-00 S4-DUCT</t>
  </si>
  <si>
    <t>29-00-00</t>
  </si>
  <si>
    <t>29-00-00 HYDRAULIC POWER</t>
  </si>
  <si>
    <t>71-11-00 FAN COWL</t>
  </si>
  <si>
    <t>71-20-00 ENGINE MOUNTS</t>
  </si>
  <si>
    <t>71-21-00 MOUNT</t>
  </si>
  <si>
    <t>71-23-00 ENGINE MOUNT LINK</t>
  </si>
  <si>
    <t>73-11-00 FUEL HOSES</t>
  </si>
  <si>
    <t>78-32-28 DEPLOY SOLENOID VALVE (DSV)</t>
  </si>
  <si>
    <t>71-40-41</t>
  </si>
  <si>
    <t>71-40-41 BRACKETS - ENGINE MOUNTED (TIE ROD RAIL)</t>
  </si>
  <si>
    <t>78-11-00 TURBINE EXHAUST</t>
  </si>
  <si>
    <t>78-11-43 FINGER SEALS</t>
  </si>
  <si>
    <t>78-32-63 BLOW-OUT DOOR</t>
  </si>
  <si>
    <t>78-31-00 RELAY</t>
  </si>
  <si>
    <t>78-31-13 STOW SWITCH</t>
  </si>
  <si>
    <t>78-31-49 HYDRAULIC TUBES</t>
  </si>
  <si>
    <t>78-31-62 JUNCTION BOX</t>
  </si>
  <si>
    <t>78-32-00 PRECOOLER</t>
  </si>
  <si>
    <t>78-32-42 DOOR PIVOTING</t>
  </si>
  <si>
    <t>78-33-00 BUFFER FITTING ASSEMBLY</t>
  </si>
  <si>
    <t>71-13-41 AXIAL GUIDE</t>
  </si>
  <si>
    <t>71-13-41 COWL DOOR FAN MISC</t>
  </si>
  <si>
    <t>71-13-41 FITTING ACT</t>
  </si>
  <si>
    <t>71-13-41 GUIDE RAMP</t>
  </si>
  <si>
    <t>71-13-41 KEEPER</t>
  </si>
  <si>
    <t>71-13-41 VENTILATION</t>
  </si>
  <si>
    <t>71-30-41</t>
  </si>
  <si>
    <t>71-30-41 FEC and T/R  SEAL</t>
  </si>
  <si>
    <t>78-11-00 TURBINE EXHAUST MISC</t>
  </si>
  <si>
    <t>78-11-42 FRONT 1 REAR PLUGS</t>
  </si>
  <si>
    <t>78-22-00 FAN EXHAUST STRUCTURE (FEC) MISC</t>
  </si>
  <si>
    <t>78-22-46 SEAL FEC &amp; TR</t>
  </si>
  <si>
    <t>78-22-48 FINGER SEAL FEC 1 TR</t>
  </si>
  <si>
    <t>78-22-62 THERMAL BLANKETS FEC</t>
  </si>
  <si>
    <t>BASICS</t>
  </si>
  <si>
    <t>☐</t>
  </si>
  <si>
    <r>
      <t>☐</t>
    </r>
    <r>
      <rPr>
        <sz val="11"/>
        <color theme="1"/>
        <rFont val="Arial"/>
        <family val="2"/>
      </rPr>
      <t xml:space="preserve"> </t>
    </r>
  </si>
  <si>
    <t>DAMAGE INFORMATION REQUIRED</t>
  </si>
  <si>
    <t>Detailed sketch(s), and/or marked-up photograph(s) adequately describe the following:</t>
  </si>
  <si>
    <r>
      <t>1.</t>
    </r>
    <r>
      <rPr>
        <sz val="7"/>
        <color theme="1"/>
        <rFont val="Times New Roman"/>
        <family val="1"/>
      </rPr>
      <t xml:space="preserve">    </t>
    </r>
    <r>
      <rPr>
        <sz val="11"/>
        <color theme="1"/>
        <rFont val="Arial"/>
        <family val="2"/>
      </rPr>
      <t>Damage size (length, width and depth)</t>
    </r>
  </si>
  <si>
    <r>
      <t>2.</t>
    </r>
    <r>
      <rPr>
        <sz val="7"/>
        <color theme="1"/>
        <rFont val="Times New Roman"/>
        <family val="1"/>
      </rPr>
      <t xml:space="preserve">    </t>
    </r>
    <r>
      <rPr>
        <sz val="11"/>
        <color theme="1"/>
        <rFont val="Arial"/>
        <family val="2"/>
      </rPr>
      <t>Location (radial position (degrees or clock position), Power Plant Station (PPS) or proximity to adjacent landmark structure such as edge of part, local stiffeners, doublers, access panels, latches, hinges, ribs, fastener rows, etc.)</t>
    </r>
  </si>
  <si>
    <r>
      <t>3.</t>
    </r>
    <r>
      <rPr>
        <sz val="7"/>
        <color theme="1"/>
        <rFont val="Times New Roman"/>
        <family val="1"/>
      </rPr>
      <t xml:space="preserve">    </t>
    </r>
    <r>
      <rPr>
        <sz val="11"/>
        <color theme="1"/>
        <rFont val="Arial"/>
        <family val="2"/>
      </rPr>
      <t>Clearly identify damaged part.</t>
    </r>
  </si>
  <si>
    <r>
      <t>4.</t>
    </r>
    <r>
      <rPr>
        <sz val="7"/>
        <color theme="1"/>
        <rFont val="Times New Roman"/>
        <family val="1"/>
      </rPr>
      <t xml:space="preserve">    </t>
    </r>
    <r>
      <rPr>
        <sz val="11"/>
        <color theme="1"/>
        <rFont val="Arial"/>
        <family val="2"/>
      </rPr>
      <t>Orientation (view looking forward or aft)</t>
    </r>
  </si>
  <si>
    <r>
      <t>5.</t>
    </r>
    <r>
      <rPr>
        <sz val="7"/>
        <color theme="1"/>
        <rFont val="Times New Roman"/>
        <family val="1"/>
      </rPr>
      <t xml:space="preserve">    </t>
    </r>
    <r>
      <rPr>
        <sz val="11"/>
        <color theme="1"/>
        <rFont val="Arial"/>
        <family val="2"/>
      </rPr>
      <t>CMM IPL/AMM/IPC references should be included whenever possible. For guidance, refer to the structural identification section of the Structural Repair Manual (SRM).</t>
    </r>
  </si>
  <si>
    <t>The damage has been classified, and described according to the table below:</t>
  </si>
  <si>
    <t>Cracks in metallic components</t>
  </si>
  <si>
    <t>Specify NDT method used to determine crack length and crack ends.</t>
  </si>
  <si>
    <t>Nicks, scratches and gouges in metallic structure</t>
  </si>
  <si>
    <t xml:space="preserve">Provide minimum remaining material thickness at location of defect after blending per SRM Chapter 51. Alternatively, if minimum remaining thickness is not possible, determine the material loss (depth). </t>
  </si>
  <si>
    <t>Corrosion</t>
  </si>
  <si>
    <t>Oversized / elongated holes and loose rivets</t>
  </si>
  <si>
    <t>Determine maximum diameter of hole required to remove elongation damage and confirm if underlying structure is affected. Maximum hole diameter and countersink diameter and depth along with edge distances need to be provided</t>
  </si>
  <si>
    <t>Composite surface damage</t>
  </si>
  <si>
    <t>Damage area and adjacent areas must be tap tested to detect any disbond from the core or ply delamination’s are present. Determine how many plies are damaged. Provide a detailed mapping.</t>
  </si>
  <si>
    <t>Composite edge erosion damage</t>
  </si>
  <si>
    <t>Determine the number of structural (carbon) plies damaged (light sanding may be required to identify actual damage depth).</t>
  </si>
  <si>
    <t>The cause of damage has been given. If cause is unknown, please state "Unknown”.</t>
  </si>
  <si>
    <t>Before submitting a Damage Description form, review this checklist line-by-line to ensure ALL boxes are checked. If any boxes cannot be checked, please contact your Field Service Representative for guidance.</t>
  </si>
  <si>
    <t>Damage Description Check List</t>
  </si>
  <si>
    <t xml:space="preserve">Provide minimum remaining thickness after corrosion removal has been accomplished using methods available in applicable SRM </t>
  </si>
  <si>
    <t>INCOMPLETE REPORTS MAY CAUSE A DELAY IN RESPONSE</t>
  </si>
  <si>
    <t>99-99-00 INNERT AFTER BODY</t>
  </si>
  <si>
    <t>ENGINE MOUNTING STRUCTURE (EMS)</t>
  </si>
  <si>
    <t>ENGINE FUEL AND CONTROL</t>
  </si>
  <si>
    <t>SYS</t>
  </si>
  <si>
    <t>EXHAUST PIPE ASSEMBLY</t>
  </si>
  <si>
    <t>EXH</t>
  </si>
  <si>
    <t>THRUST REVERSER</t>
  </si>
  <si>
    <t>THRUST REVERSER ACTUATION/ELECTRICAL</t>
  </si>
  <si>
    <t>PLAIN EXHAUST</t>
  </si>
  <si>
    <t>THRUST REVERSER ACTUATING SYSTEM</t>
  </si>
  <si>
    <t>CONTROL AND FEEDBACK SYSTEM</t>
  </si>
  <si>
    <t>THRUST REVERSER CONTROL AND INDICATING</t>
  </si>
  <si>
    <t>THRUST REVERSER OPENING MECHANISM</t>
  </si>
  <si>
    <t>FAN COWL</t>
  </si>
  <si>
    <t>FC</t>
  </si>
  <si>
    <t>AIR INTAKE COWL</t>
  </si>
  <si>
    <t>TURBINE EXHAUST</t>
  </si>
  <si>
    <t>FAN EXHAUST STRUCTURE (FEC)</t>
  </si>
  <si>
    <t>FFD</t>
  </si>
  <si>
    <t>FAN EXHAUST OPENING MECHANISM</t>
  </si>
  <si>
    <t>THRUST REVERSER ACTUATION SYSTEM</t>
  </si>
  <si>
    <t>THRUST REVERSER INDPDT LOCKING SYSTEM</t>
  </si>
  <si>
    <t>PIVOT DOOR</t>
  </si>
  <si>
    <t>PARKING STORAGE</t>
  </si>
  <si>
    <t>EXTERIOR PLACARDS - MARKINGS</t>
  </si>
  <si>
    <t>AC GENERATION</t>
  </si>
  <si>
    <t>DETECTION</t>
  </si>
  <si>
    <t>AIR INTAKES</t>
  </si>
  <si>
    <t>DISTRIBUTION</t>
  </si>
  <si>
    <t>ELECTRICAL HARNESS</t>
  </si>
  <si>
    <t>ENGINE DRAINS</t>
  </si>
  <si>
    <t>INDICATING</t>
  </si>
  <si>
    <t>COLLECTOR - PLUG</t>
  </si>
  <si>
    <t>COLLECTOR - NOZZLE</t>
  </si>
  <si>
    <t>CRANKING</t>
  </si>
  <si>
    <t>ENGINE AIR INTAKE</t>
  </si>
  <si>
    <t>HINGE BEAM</t>
  </si>
  <si>
    <t>FRONT MOUNT</t>
  </si>
  <si>
    <t>AFT MOUNT</t>
  </si>
  <si>
    <t>THRUST LINK</t>
  </si>
  <si>
    <t>CORE COWL STRUCTURE</t>
  </si>
  <si>
    <t>THRUST REVERSER CONTROL SYSTEM</t>
  </si>
  <si>
    <t>LOWER FAIRING</t>
  </si>
  <si>
    <t>TURBINE EXHAUST SYSTEM</t>
  </si>
  <si>
    <t>FAN COWL DOORS</t>
  </si>
  <si>
    <t>INNER COUPLING RING</t>
  </si>
  <si>
    <t>S4-DUCT</t>
  </si>
  <si>
    <t>FIRE DETECTION</t>
  </si>
  <si>
    <t>HYDRAULIC POWER</t>
  </si>
  <si>
    <t>ENVIRONMENTAL CONTROL SYSTEM DUCT</t>
  </si>
  <si>
    <t>ENGINE MOUNTS</t>
  </si>
  <si>
    <t>MOUNT</t>
  </si>
  <si>
    <t>ENGINE MOUNT LINK</t>
  </si>
  <si>
    <t>HARNESS ENGINE</t>
  </si>
  <si>
    <t>ECOLOGY BOX</t>
  </si>
  <si>
    <t>FUEL HOSES</t>
  </si>
  <si>
    <t>IDG OIL COOOLING PIPE</t>
  </si>
  <si>
    <t>PNEUMATIC STARTER VALVE SYSTEM</t>
  </si>
  <si>
    <t>BUFFER FITTING ASSEMBLY</t>
  </si>
  <si>
    <t>TR-FIXED STRUCTURE</t>
  </si>
  <si>
    <t>RPL</t>
  </si>
  <si>
    <t>78-31 HYDRAULIC FILTER ASSY</t>
  </si>
  <si>
    <t>10-11-00</t>
  </si>
  <si>
    <t>26-12-00</t>
  </si>
  <si>
    <t>26-12-17</t>
  </si>
  <si>
    <t>26-12-18</t>
  </si>
  <si>
    <t>29-11-00</t>
  </si>
  <si>
    <t>29-11-39</t>
  </si>
  <si>
    <t>29-11-49</t>
  </si>
  <si>
    <t>26-11-00</t>
  </si>
  <si>
    <t>71-40 FAN COWL ATTACH FITTINGS</t>
  </si>
  <si>
    <t>71-30 FAN COWL FIRE BARRIERS</t>
  </si>
  <si>
    <t>HYDRAULIC FILTER ASSY</t>
  </si>
  <si>
    <t>FAN COWL ATTACH FITTINGS</t>
  </si>
  <si>
    <t>FAN COWL FIRE BARRIERS</t>
  </si>
  <si>
    <t>Issue date :</t>
  </si>
  <si>
    <r>
      <rPr>
        <sz val="11"/>
        <color theme="0"/>
        <rFont val="Calibri"/>
        <family val="2"/>
        <scheme val="minor"/>
      </rPr>
      <t>END ITEM</t>
    </r>
    <r>
      <rPr>
        <sz val="9"/>
        <color theme="0"/>
        <rFont val="Calibri"/>
        <family val="2"/>
        <scheme val="minor"/>
      </rPr>
      <t xml:space="preserve"> DESIGNATION LIST</t>
    </r>
  </si>
  <si>
    <r>
      <rPr>
        <sz val="11"/>
        <color theme="0"/>
        <rFont val="Calibri"/>
        <family val="2"/>
        <scheme val="minor"/>
      </rPr>
      <t>SUB COMPONENT</t>
    </r>
    <r>
      <rPr>
        <sz val="9"/>
        <color theme="0"/>
        <rFont val="Calibri"/>
        <family val="2"/>
        <scheme val="minor"/>
      </rPr>
      <t xml:space="preserve"> DESIGNATION LIST</t>
    </r>
  </si>
  <si>
    <t>PEGASUS AIRLINES</t>
  </si>
  <si>
    <t>Part Number</t>
  </si>
  <si>
    <t>Serial/Lot Number</t>
  </si>
  <si>
    <t>ATA Subcomp Number</t>
  </si>
  <si>
    <t>End item Part Number</t>
  </si>
  <si>
    <t>End item Serial Number</t>
  </si>
  <si>
    <t>O'clock loc. of nacelle</t>
  </si>
  <si>
    <t>Acoustic surface loss</t>
  </si>
  <si>
    <r>
      <rPr>
        <sz val="12"/>
        <color theme="1"/>
        <rFont val="Calibri"/>
        <family val="2"/>
        <scheme val="minor"/>
      </rPr>
      <t xml:space="preserve">Overall picture showing </t>
    </r>
    <r>
      <rPr>
        <b/>
        <sz val="12"/>
        <color theme="1"/>
        <rFont val="Calibri"/>
        <family val="2"/>
        <scheme val="minor"/>
      </rPr>
      <t xml:space="preserve">part location </t>
    </r>
    <r>
      <rPr>
        <sz val="12"/>
        <color theme="1"/>
        <rFont val="Calibri"/>
        <family val="2"/>
        <scheme val="minor"/>
      </rPr>
      <t xml:space="preserve">in its environment </t>
    </r>
    <r>
      <rPr>
        <sz val="11"/>
        <color theme="1"/>
        <rFont val="Calibri"/>
        <family val="2"/>
        <scheme val="minor"/>
      </rPr>
      <t xml:space="preserve">
</t>
    </r>
    <r>
      <rPr>
        <sz val="8"/>
        <color theme="1"/>
        <rFont val="Calibri"/>
        <family val="2"/>
        <scheme val="minor"/>
      </rPr>
      <t>(including naming of surrounding parts)</t>
    </r>
  </si>
  <si>
    <r>
      <t xml:space="preserve">Overall picture showing </t>
    </r>
    <r>
      <rPr>
        <b/>
        <sz val="11"/>
        <color theme="1"/>
        <rFont val="Calibri"/>
        <family val="2"/>
        <scheme val="minor"/>
      </rPr>
      <t>damage location</t>
    </r>
    <r>
      <rPr>
        <sz val="11"/>
        <color theme="1"/>
        <rFont val="Calibri"/>
        <family val="2"/>
        <scheme val="minor"/>
      </rPr>
      <t xml:space="preserve"> in its environment </t>
    </r>
    <r>
      <rPr>
        <sz val="8"/>
        <color theme="1"/>
        <rFont val="Calibri"/>
        <family val="2"/>
        <scheme val="minor"/>
      </rPr>
      <t>(including distances of damage to frame, rib, fastener,… to localize exactly damage)</t>
    </r>
  </si>
  <si>
    <t>This document is the property of Safran Nacelles and shall not be used, duplicated or distributed without their approval</t>
  </si>
  <si>
    <t>AIR LEASE CORP.</t>
  </si>
  <si>
    <t>AMERICAN AIRLINES</t>
  </si>
  <si>
    <t>EASYJET</t>
  </si>
  <si>
    <t>AVOLON</t>
  </si>
  <si>
    <t>BOC AVIATION</t>
  </si>
  <si>
    <t>AVIATION CAPITAL GROUP</t>
  </si>
  <si>
    <t>CIT GROUP INC.</t>
  </si>
  <si>
    <t>GE CAPITAL AVIATION SERVICES</t>
  </si>
  <si>
    <t>SMBC AVIATION CAPITAL</t>
  </si>
  <si>
    <t>ALAFCO AVIATION LEASE</t>
  </si>
  <si>
    <t>SAFRAN NACELLES LE HAVRE</t>
  </si>
  <si>
    <t>SAFRAN NACELLES MAROC</t>
  </si>
  <si>
    <t>SAFRAN NACELLES RUSSIA</t>
  </si>
  <si>
    <t>SAFRAN NACELLES SACLAY</t>
  </si>
  <si>
    <t>SAFRAN NACELLES SERVICES AMERICAS</t>
  </si>
  <si>
    <t>SAFRAN NACELLES TOULOUSE</t>
  </si>
  <si>
    <t>SAFRAN NACELLES UK</t>
  </si>
  <si>
    <t>OTHER DETAILS (Continue)</t>
  </si>
  <si>
    <t>T700_A330-200/300</t>
  </si>
  <si>
    <t>T7000_A330neo-800/900</t>
  </si>
  <si>
    <t>Send DD per Outlook:</t>
  </si>
  <si>
    <t xml:space="preserve">Precise, if needed, current part configuration specificities (Service Bulletins): </t>
  </si>
  <si>
    <t>____</t>
  </si>
  <si>
    <t>Print DD:</t>
  </si>
  <si>
    <t>SAFRAN NACELLES CdE MRO</t>
  </si>
  <si>
    <t xml:space="preserve">Check that the repair of reported damage is not already addressed in the technical documentation (AMM, SRM, CMM, SB...)
</t>
  </si>
  <si>
    <t xml:space="preserve">The estimated cost of repair is not near to, or does not exceed, the cost of the replacement part.
</t>
  </si>
  <si>
    <t xml:space="preserve">The damage report only concerns one end item and its related damage(s). Be sure to return one separate Damage Description form per each end item.
</t>
  </si>
  <si>
    <t xml:space="preserve">Digital photos have been provided showing the damage close-up, and from afar; (the damage location, relative to the main structure, can be clearly seen).
</t>
  </si>
  <si>
    <t xml:space="preserve">Next scheduled flight: </t>
  </si>
  <si>
    <r>
      <rPr>
        <b/>
        <u/>
        <sz val="11"/>
        <color theme="1"/>
        <rFont val="Calibri"/>
        <family val="2"/>
        <scheme val="minor"/>
      </rPr>
      <t>For urgent request</t>
    </r>
    <r>
      <rPr>
        <sz val="11"/>
        <color theme="1"/>
        <rFont val="Calibri"/>
        <family val="2"/>
        <scheme val="minor"/>
      </rPr>
      <t xml:space="preserve"> please add : "</t>
    </r>
  </si>
  <si>
    <t>/!\URGENT/!\</t>
  </si>
  <si>
    <t xml:space="preserve">All highlighted blocks entry fields in yellow of “NDD” worksheet have been completed. Inaccurate or missing information can result in delays
. If 4 hours or 48 hours TAT requested, be sure to provide aircraft location and next scheduled flight. </t>
  </si>
  <si>
    <t>Cust. Requ. Date (CRD)</t>
  </si>
  <si>
    <r>
      <t>For all request contact</t>
    </r>
    <r>
      <rPr>
        <u/>
        <sz val="11"/>
        <color theme="4" tint="-0.249977111117893"/>
        <rFont val="Calibri"/>
        <family val="2"/>
        <scheme val="minor"/>
      </rPr>
      <t xml:space="preserve"> </t>
    </r>
    <r>
      <rPr>
        <sz val="11"/>
        <color theme="1"/>
        <rFont val="Calibri"/>
        <family val="2"/>
        <scheme val="minor"/>
      </rPr>
      <t xml:space="preserve"> </t>
    </r>
  </si>
  <si>
    <t>Page : 21/</t>
  </si>
  <si>
    <t>AIRASIA</t>
  </si>
  <si>
    <t>AIR SÉNÉGAL</t>
  </si>
  <si>
    <t>ADA AIR</t>
  </si>
  <si>
    <t>AEGEAN AIRLINES</t>
  </si>
  <si>
    <t>AER LINGUS</t>
  </si>
  <si>
    <t>AERALP</t>
  </si>
  <si>
    <t>AERO ASIA</t>
  </si>
  <si>
    <t>AERO CALIFORNIA</t>
  </si>
  <si>
    <t>AERO CONTINENTE DOMINICANA OU PERM AIRLINES</t>
  </si>
  <si>
    <t>AERO LLOYD</t>
  </si>
  <si>
    <t>AEROCARIBE</t>
  </si>
  <si>
    <t>AERO-CHARTER AIRLINES</t>
  </si>
  <si>
    <t>AEROCONTRACTORS COMPANY OF NIGERIA</t>
  </si>
  <si>
    <t>AEROFLOT RUSSIAN AIRLINES</t>
  </si>
  <si>
    <t>AEROGAL</t>
  </si>
  <si>
    <t>AEROLINEAS DE BALEARES AEBAL</t>
  </si>
  <si>
    <t>AEROMAR</t>
  </si>
  <si>
    <t>AEROMAR AIRLINES</t>
  </si>
  <si>
    <t>AEROMÉXICO/AEROVIAS DE MEXICO</t>
  </si>
  <si>
    <t>AEROMIST-KHARKIV</t>
  </si>
  <si>
    <t>AEROPERU</t>
  </si>
  <si>
    <t>AEROREPUBLICA</t>
  </si>
  <si>
    <t>AEROSERVICE</t>
  </si>
  <si>
    <t>AEROSVIT</t>
  </si>
  <si>
    <t>AIGLE AZUR</t>
  </si>
  <si>
    <t>AIR ALGÉRIE</t>
  </si>
  <si>
    <t>AIR ALPS AVIATION</t>
  </si>
  <si>
    <t>AIR AUSTRAL</t>
  </si>
  <si>
    <t>AIR BALTIC</t>
  </si>
  <si>
    <t>AIR BANGLADESH</t>
  </si>
  <si>
    <t>AIR BERLIN</t>
  </si>
  <si>
    <t>AIR BOSNA</t>
  </si>
  <si>
    <t>AIR BOTSWANA</t>
  </si>
  <si>
    <t>AIR CALÉDONIE</t>
  </si>
  <si>
    <t>AIR CARAÏBES</t>
  </si>
  <si>
    <t>AIR CHATHAMS</t>
  </si>
  <si>
    <t>AIR COMET</t>
  </si>
  <si>
    <t>AIR CONTRACTORS</t>
  </si>
  <si>
    <t>AIR COTE D'IVOIRE</t>
  </si>
  <si>
    <t>AIR DOLOMITI</t>
  </si>
  <si>
    <t>AIR EUROPE SPA</t>
  </si>
  <si>
    <t>AIR FRANCE</t>
  </si>
  <si>
    <t>AIR GABON</t>
  </si>
  <si>
    <t>AIR GEORGIA</t>
  </si>
  <si>
    <t>AIR GREENLAND</t>
  </si>
  <si>
    <t>AIR INDIA</t>
  </si>
  <si>
    <t>AIR IVOIRE</t>
  </si>
  <si>
    <t>AIR KIRIBATI,</t>
  </si>
  <si>
    <t>AIR LIVONIA</t>
  </si>
  <si>
    <t>AIR LUXOR</t>
  </si>
  <si>
    <t>AIR MARSHALL ISLANDS</t>
  </si>
  <si>
    <t>AIR MOLDOVA</t>
  </si>
  <si>
    <t>AIR NEW ZEALAND</t>
  </si>
  <si>
    <t>AIR NIUGINI</t>
  </si>
  <si>
    <t>AIR ONE</t>
  </si>
  <si>
    <t>AIR PACIFIC</t>
  </si>
  <si>
    <t>AIR PARADISE</t>
  </si>
  <si>
    <t>AIR RAROTONGA</t>
  </si>
  <si>
    <t>AIR SAHARA</t>
  </si>
  <si>
    <t>AIR SAINT-PIERRE</t>
  </si>
  <si>
    <t>AIR SENEGAL</t>
  </si>
  <si>
    <t>AIR SICILIA</t>
  </si>
  <si>
    <t>AIR SLOVAKIA</t>
  </si>
  <si>
    <t>AIR TAHITI</t>
  </si>
  <si>
    <t>AIR TAHITI NUI</t>
  </si>
  <si>
    <t>AIR UKRAINE</t>
  </si>
  <si>
    <t>AIR URGA</t>
  </si>
  <si>
    <t>AIR VALLÉE</t>
  </si>
  <si>
    <t>AIR VANUATU</t>
  </si>
  <si>
    <t>AIR WALES</t>
  </si>
  <si>
    <t>AIR WISCONSIN</t>
  </si>
  <si>
    <t>AIRBUS SAS BREMEN</t>
  </si>
  <si>
    <t>AIRCALIN</t>
  </si>
  <si>
    <t>AIRLINAIR</t>
  </si>
  <si>
    <t>AIRZENA GEORGIAN AIRLINES</t>
  </si>
  <si>
    <t>ALASKA AIRLINES</t>
  </si>
  <si>
    <t>ALBANIAN AIRLINES MAK S.H.P.K.</t>
  </si>
  <si>
    <t>ALITALIA TEAM</t>
  </si>
  <si>
    <t>ALL NIPPON AIRWAYS</t>
  </si>
  <si>
    <t>ALLEGIANT AIR</t>
  </si>
  <si>
    <t>ALOHA AIRLINES</t>
  </si>
  <si>
    <t>ANTONOV AIRLINES</t>
  </si>
  <si>
    <t>AOM FRENCH AIRLINES</t>
  </si>
  <si>
    <t>ARIELLA AIRLINES S.A</t>
  </si>
  <si>
    <t>ARKIA ISRAELI AIRLINES</t>
  </si>
  <si>
    <t>ARP 410 AIRLINES</t>
  </si>
  <si>
    <t>ASIA PACIFIC AIRLINES</t>
  </si>
  <si>
    <t>ASTRAEUS AIRLINES</t>
  </si>
  <si>
    <t>ASTRAKHAN AIRLINES</t>
  </si>
  <si>
    <t>ATLANTIQUE AIR ASSISTANCE</t>
  </si>
  <si>
    <t>ATLAS BLUE</t>
  </si>
  <si>
    <t>ATLASGLOBAL</t>
  </si>
  <si>
    <t>AUGSBURG AIRWAYS GMBH</t>
  </si>
  <si>
    <t>AUSTRAL LINEAS AÉREAS-CIELOS DEL SUR</t>
  </si>
  <si>
    <t>AUSTRALIAN AIRLINES</t>
  </si>
  <si>
    <t>AVENSA</t>
  </si>
  <si>
    <t>AVIACSA</t>
  </si>
  <si>
    <t>AVIES</t>
  </si>
  <si>
    <t>AXIS AIRWAYS</t>
  </si>
  <si>
    <t>AZZURRA AIR</t>
  </si>
  <si>
    <t>B.A.C.H. FLUGBETRIEBS</t>
  </si>
  <si>
    <t>BALKAN BULGARIAN AIRLINES</t>
  </si>
  <si>
    <t>BANKAIR</t>
  </si>
  <si>
    <t>BAYU INDONESIA AIR</t>
  </si>
  <si>
    <t>BELAVIA</t>
  </si>
  <si>
    <t>BELLVIEW AIRLINES</t>
  </si>
  <si>
    <t>BENIN GOLF AIR</t>
  </si>
  <si>
    <t>BIMAN BANGLADESH AIRLINES</t>
  </si>
  <si>
    <t>BINTER CANARIAS</t>
  </si>
  <si>
    <t>BLUE PANORAMA AIRLINES</t>
  </si>
  <si>
    <t>BLUE1 OY</t>
  </si>
  <si>
    <t>BLUEBIRD CARGO</t>
  </si>
  <si>
    <t>BOURAQ INDONESIA AIRLINES</t>
  </si>
  <si>
    <t>BRAATHENS</t>
  </si>
  <si>
    <t>BRITISH INTERNATIONAL HELICOPTERS</t>
  </si>
  <si>
    <t>BRUSSELS AIRLINES</t>
  </si>
  <si>
    <t>BUDDHA AIR</t>
  </si>
  <si>
    <t>BWIA WEST INDIES AIRWAYS</t>
  </si>
  <si>
    <t>CAMEROON AIRLINES</t>
  </si>
  <si>
    <t>CAPE AIR</t>
  </si>
  <si>
    <t>CATHAY PACIFIC AIRWAYS</t>
  </si>
  <si>
    <t>CENTRALWINGS</t>
  </si>
  <si>
    <t>CENTRE-AVIA</t>
  </si>
  <si>
    <t>CHITAAVIA</t>
  </si>
  <si>
    <t>CIELOS DEL PERU</t>
  </si>
  <si>
    <t>CITILINK</t>
  </si>
  <si>
    <t>COAST AIR</t>
  </si>
  <si>
    <t>CONDOR</t>
  </si>
  <si>
    <t>CONTINENTAL AIRLINES</t>
  </si>
  <si>
    <t>CONTINENTAL MICRONESIA</t>
  </si>
  <si>
    <t>COPA AIRLINES</t>
  </si>
  <si>
    <t>CRIMEA AIR</t>
  </si>
  <si>
    <t>CROATIA AIRLINES</t>
  </si>
  <si>
    <t>CSA CZECH AIRLINES</t>
  </si>
  <si>
    <t>CUBANA</t>
  </si>
  <si>
    <t>CYPRUS AIRWAYS</t>
  </si>
  <si>
    <t>DAALLO AIRLINES</t>
  </si>
  <si>
    <t>DALAVIA</t>
  </si>
  <si>
    <t>DANISH AIR TRANSPORT</t>
  </si>
  <si>
    <t>DELTA TECHOPS</t>
  </si>
  <si>
    <t>DEUTSCHE BA LUFTFAHRTGESELLSCHAFT MBH</t>
  </si>
  <si>
    <t>DIRGANTARA AIR SERVICES</t>
  </si>
  <si>
    <t>DNIPROAVIA</t>
  </si>
  <si>
    <t>DOMODEDOVO AIRLINES</t>
  </si>
  <si>
    <t>DONAVIA</t>
  </si>
  <si>
    <t>DONBASSAERO</t>
  </si>
  <si>
    <t>DRAGONAIR</t>
  </si>
  <si>
    <t>DRUK AIR</t>
  </si>
  <si>
    <t>DUO AIRWAYS LTD.</t>
  </si>
  <si>
    <t>EASYJET SWITZERLAND</t>
  </si>
  <si>
    <t>EL AL</t>
  </si>
  <si>
    <t>EMIRATES</t>
  </si>
  <si>
    <t>EUROATLANTIC AIRWAYS</t>
  </si>
  <si>
    <t>EUROFLY</t>
  </si>
  <si>
    <t>EUROPEAN AIR TRANSPORT LEIPZIG</t>
  </si>
  <si>
    <t>EVA AIR</t>
  </si>
  <si>
    <t>FEDERAL EXPRESS CORPORATION</t>
  </si>
  <si>
    <t>FLIGHTLINE</t>
  </si>
  <si>
    <t>FLY GLOBESPAN</t>
  </si>
  <si>
    <t>FLY NIKI</t>
  </si>
  <si>
    <t>FLYBABOO</t>
  </si>
  <si>
    <t>FLYBE/BRITISH EUROPEAN</t>
  </si>
  <si>
    <t>FREE BIRD AIRLINES</t>
  </si>
  <si>
    <t>FREEDOM AIR</t>
  </si>
  <si>
    <t>GAMBIA INTERNATIONAL AIRLINES</t>
  </si>
  <si>
    <t>GANDALF AIRLINES</t>
  </si>
  <si>
    <t>GB AIRWAYS</t>
  </si>
  <si>
    <t>GERMAN WINGS</t>
  </si>
  <si>
    <t>GULFSTREAM INTERNATIONAL AIRLINES</t>
  </si>
  <si>
    <t>HAPAGFLY</t>
  </si>
  <si>
    <t>HAPAG-LLOYD EXPRESS</t>
  </si>
  <si>
    <t>HARLEQUIN AIR</t>
  </si>
  <si>
    <t>HELIOS AIRWAYS</t>
  </si>
  <si>
    <t>HELLAS JET</t>
  </si>
  <si>
    <t>HELLO</t>
  </si>
  <si>
    <t>HELVETIC</t>
  </si>
  <si>
    <t>HEMUS AIR</t>
  </si>
  <si>
    <t>HOKKAIDO INTERNATIONAL AIRLINES</t>
  </si>
  <si>
    <t>HORIZON AIRLINES</t>
  </si>
  <si>
    <t>IBEX AIRLINES</t>
  </si>
  <si>
    <t>ICELANDAIR</t>
  </si>
  <si>
    <t>INTERAVIA AIRLINES</t>
  </si>
  <si>
    <t>INTERNATIONAL AIRWAYS XO VOLAR AIRLINES</t>
  </si>
  <si>
    <t>IRAN AIR TOURS</t>
  </si>
  <si>
    <t>IRAN ASEMAN AIRLINES</t>
  </si>
  <si>
    <t>ISLAND AIR</t>
  </si>
  <si>
    <t>ISLANDSFLUG</t>
  </si>
  <si>
    <t>ISRAIR AIRLINES AND TOURISM LIMITED</t>
  </si>
  <si>
    <t>JALWAYS</t>
  </si>
  <si>
    <t>JAPAN AIR COMMUTER</t>
  </si>
  <si>
    <t>JAPAN ASIA AIRWAYS</t>
  </si>
  <si>
    <t>JAPAN TRANSOCEAN AIR</t>
  </si>
  <si>
    <t>JAT AIRWAYS</t>
  </si>
  <si>
    <t>JETBLUE AIRWAYS</t>
  </si>
  <si>
    <t>JETSGO</t>
  </si>
  <si>
    <t>JETSTAR ASIA</t>
  </si>
  <si>
    <t>JETX AIRLINES</t>
  </si>
  <si>
    <t>KARTIKA AIRLINES</t>
  </si>
  <si>
    <t>KAVMINVODYAVIA</t>
  </si>
  <si>
    <t>KEYSTONE AIR SERVICE</t>
  </si>
  <si>
    <t>KHORS AIRCOMPANY</t>
  </si>
  <si>
    <t>KUBAN AIRLINES</t>
  </si>
  <si>
    <t>LAM LINHAS AEREAS DE MOÇAMBIQUE</t>
  </si>
  <si>
    <t>LAN AIRLINES</t>
  </si>
  <si>
    <t>LAUDA AIR LUFTFAHRT AG</t>
  </si>
  <si>
    <t>LAUDA AIR S.P.A.</t>
  </si>
  <si>
    <t>LIAT</t>
  </si>
  <si>
    <t>LÍNEAS AÉREAS AZTECA</t>
  </si>
  <si>
    <t>LION AIR</t>
  </si>
  <si>
    <t>LITHUANIAN AIRLINES</t>
  </si>
  <si>
    <t>LIVINGSTON S.P.A.</t>
  </si>
  <si>
    <t>LTU INTERNATIONAL AIRWAYS</t>
  </si>
  <si>
    <t>LUFTHANSA CITYLINE GMBH</t>
  </si>
  <si>
    <t>LVIV AIRLINES</t>
  </si>
  <si>
    <t>MACAIR AIRLINES</t>
  </si>
  <si>
    <t>MAERSK AIR</t>
  </si>
  <si>
    <t>MAHAN AIRLINES</t>
  </si>
  <si>
    <t>MALÉV HUNGARIAN AIRLINES</t>
  </si>
  <si>
    <t>MANDARIN AIRLINES</t>
  </si>
  <si>
    <t>MARTINAIR HOLLAND</t>
  </si>
  <si>
    <t>MAT MACEDONIAN AIRLINES</t>
  </si>
  <si>
    <t>MERIDIANA S.P.A.</t>
  </si>
  <si>
    <t>MESABA AIRLINES</t>
  </si>
  <si>
    <t>MONGOLIAN AIRLINES</t>
  </si>
  <si>
    <t>MONTENEGRO AIRLINES</t>
  </si>
  <si>
    <t>MOTOR SICH</t>
  </si>
  <si>
    <t>MYANMAR AIRWAYS INTERNATIONAL</t>
  </si>
  <si>
    <t>MYTRAVEL AIRWAYS</t>
  </si>
  <si>
    <t>NANTUCKET AIRLINES</t>
  </si>
  <si>
    <t>NEOS</t>
  </si>
  <si>
    <t>NILE AIR</t>
  </si>
  <si>
    <t>NORTHWEST AIRLINES</t>
  </si>
  <si>
    <t>NORWEGIAN AIR SHUTTLE</t>
  </si>
  <si>
    <t>NOUVELAIR TUNISIA</t>
  </si>
  <si>
    <t>OAG WORLDWIDE</t>
  </si>
  <si>
    <t>O'CONNOR AIRLINES</t>
  </si>
  <si>
    <t>OLYMPIC AIRWAYS</t>
  </si>
  <si>
    <t>OMSKAVIA AIRLINES</t>
  </si>
  <si>
    <t>OPENSKIES</t>
  </si>
  <si>
    <t>ORENBURG AIRLINES</t>
  </si>
  <si>
    <t>ORIENTAL AIR BRIDGE</t>
  </si>
  <si>
    <t>ORIGIN PACIFIC</t>
  </si>
  <si>
    <t>OUR AIRLINE</t>
  </si>
  <si>
    <t>PACIFIC AIRLINES</t>
  </si>
  <si>
    <t>PAKISTAN INTERNATIONAL AIRLINES</t>
  </si>
  <si>
    <t>PALESTINIAN AIRLINES</t>
  </si>
  <si>
    <t>PATTERSON AVIATION COMPANY</t>
  </si>
  <si>
    <t>PEACH</t>
  </si>
  <si>
    <t>PHILIPPINE AIRLINES</t>
  </si>
  <si>
    <t>PLUNA</t>
  </si>
  <si>
    <t>PODILLIA AVIA</t>
  </si>
  <si>
    <t>POLYNESIAN AIRLINES</t>
  </si>
  <si>
    <t>POTOMAC AIR</t>
  </si>
  <si>
    <t>PULKOVO AVIATION ENTREPRISE</t>
  </si>
  <si>
    <t>REGIONAL EXPRESS</t>
  </si>
  <si>
    <t>ROYAL AIR MAROC</t>
  </si>
  <si>
    <t>ROYAL BRUNEI AIRLINES</t>
  </si>
  <si>
    <t>RYANAIR</t>
  </si>
  <si>
    <t>SAFRAN AIRCRAFT ENGINES</t>
  </si>
  <si>
    <t>SAMARA AIRLINES</t>
  </si>
  <si>
    <t>SANTA BARBARA AIRLINES</t>
  </si>
  <si>
    <t>SARAVIA</t>
  </si>
  <si>
    <t>SAT AIRLINES</t>
  </si>
  <si>
    <t>SATA AIR AÇORES</t>
  </si>
  <si>
    <t>SATA INTERNATIONAL</t>
  </si>
  <si>
    <t>SCHREINER AIRWAYS</t>
  </si>
  <si>
    <t>SCOT AIRWAYS</t>
  </si>
  <si>
    <t>SEABORNE AIRLINES</t>
  </si>
  <si>
    <t>SHANGHAI AIRLINES</t>
  </si>
  <si>
    <t>SIERRA NATIONAL AIRLINES</t>
  </si>
  <si>
    <t>SILK AIR</t>
  </si>
  <si>
    <t>SKYEUROPE AIRLINES</t>
  </si>
  <si>
    <t>SKYSERVICE AIRLINES</t>
  </si>
  <si>
    <t>SKYWAY AIRLINES/MIDWEST CONNECT</t>
  </si>
  <si>
    <t>SLOK AIR GAMBIA</t>
  </si>
  <si>
    <t>SLOVAK AIRLINES</t>
  </si>
  <si>
    <t>SNÅLSKJUTSEN</t>
  </si>
  <si>
    <t>SOUTHERN WINDS</t>
  </si>
  <si>
    <t>SPIRIT AIRLINES</t>
  </si>
  <si>
    <t>STERLING AIRWAYS</t>
  </si>
  <si>
    <t>SUDAN AIRWAYS</t>
  </si>
  <si>
    <t>SURINAM AIRWAYS</t>
  </si>
  <si>
    <t>SWEDJET AIRWAYS</t>
  </si>
  <si>
    <t>SYNERGY</t>
  </si>
  <si>
    <t>TACA INTERNATIONAL AIRLINES</t>
  </si>
  <si>
    <t>TACV</t>
  </si>
  <si>
    <t>TAM MERCOSUR</t>
  </si>
  <si>
    <t>TAROM TRANSPORTURILE AERIENE ROMANE - ROMANIAN AIR TRANSPORT</t>
  </si>
  <si>
    <t>TAVREY AIRLINES</t>
  </si>
  <si>
    <t>THAI AIRASIA</t>
  </si>
  <si>
    <t>TIGER AIRWAYS</t>
  </si>
  <si>
    <t>TRANS MEDITERRANEAN AIRWAYS</t>
  </si>
  <si>
    <t>TRANSAERO AIRLINES</t>
  </si>
  <si>
    <t>TRANSAVIA AIRLINES</t>
  </si>
  <si>
    <t>TRANSAVIA FRANCE</t>
  </si>
  <si>
    <t>TRANSAVIAEXPORT CARGO AIRLINE</t>
  </si>
  <si>
    <t>TUIFLY NORDIC</t>
  </si>
  <si>
    <t>TUNISAIR EXPRESS</t>
  </si>
  <si>
    <t>TYROLEAN AIRWAYS</t>
  </si>
  <si>
    <t>UKRAINE INTERNATIONAL AIRLINES</t>
  </si>
  <si>
    <t>UKRAINIAN CARGO AIRWAYS</t>
  </si>
  <si>
    <t>UM AIRLINES</t>
  </si>
  <si>
    <t>UNI AIRWAYS</t>
  </si>
  <si>
    <t>URAL AIRLINES</t>
  </si>
  <si>
    <t>VALUAIR</t>
  </si>
  <si>
    <t>VASP</t>
  </si>
  <si>
    <t>VIETNAM AIRLINES</t>
  </si>
  <si>
    <t>VIVA AEROBUS</t>
  </si>
  <si>
    <t>VIVA MACAU</t>
  </si>
  <si>
    <t>VLADIVOSTOK AVIA</t>
  </si>
  <si>
    <t>VOLARE  AIRLINES</t>
  </si>
  <si>
    <t>VOLARIS</t>
  </si>
  <si>
    <t>VOLOTEA</t>
  </si>
  <si>
    <t>VUELING AIRLINES</t>
  </si>
  <si>
    <t>WESTJET</t>
  </si>
  <si>
    <t>WIDERØE'S FLYVESELSKAP AS</t>
  </si>
  <si>
    <t>WIND JET</t>
  </si>
  <si>
    <t>YAMAL AIRLINES</t>
  </si>
  <si>
    <t>YEMENIA</t>
  </si>
  <si>
    <t>ZOOM AIR</t>
  </si>
  <si>
    <t>AAF - AIGLE AZUR</t>
  </si>
  <si>
    <t>AAH - ALOHA AIRLINES</t>
  </si>
  <si>
    <t>AAL - AMERICAN AIRLINES</t>
  </si>
  <si>
    <t>AAY - ALLEGIANT AIR</t>
  </si>
  <si>
    <t>ABH - AEROLINEAS DE BALEARES AEBAL</t>
  </si>
  <si>
    <t>ABR - AIR CONTRACTORS</t>
  </si>
  <si>
    <t>ACA - AIR CANADA</t>
  </si>
  <si>
    <t>ACI - AIRCALIN</t>
  </si>
  <si>
    <t>ACK - NANTUCKET AIRLINES</t>
  </si>
  <si>
    <t>ADB - ANTONOV AIRLINES</t>
  </si>
  <si>
    <t>ADE - ADA AIR</t>
  </si>
  <si>
    <t>ADH - AIR ONE</t>
  </si>
  <si>
    <t>ADO - HOKKAIDO INTERNATIONAL AIRLINES</t>
  </si>
  <si>
    <t>ADR - ADRIA AIRWAYS</t>
  </si>
  <si>
    <t>AEA - AIR EUROPA LINEAS AEREAS</t>
  </si>
  <si>
    <t>AEE - AEGEAN AIRLINES</t>
  </si>
  <si>
    <t>AEF - AERO LLOYD</t>
  </si>
  <si>
    <t>AEL - AIR EUROPE SPA</t>
  </si>
  <si>
    <t>AEU - ASTRAEUS AIRLINES</t>
  </si>
  <si>
    <t>AEW - AEROSVIT</t>
  </si>
  <si>
    <t>AFL - AEROFLOT RUSSIAN AIRLINES</t>
  </si>
  <si>
    <t>AFR - AIR FRANCE</t>
  </si>
  <si>
    <t>AGN - AIR GABON</t>
  </si>
  <si>
    <t>AHW - AEROMIST-KHARKIV</t>
  </si>
  <si>
    <t>AIA - AVIES</t>
  </si>
  <si>
    <t>AIC - AIR INDIA</t>
  </si>
  <si>
    <t>AIJ - INTERJET</t>
  </si>
  <si>
    <t>AIQ</t>
  </si>
  <si>
    <t>AIQ - THAI AIRASIA</t>
  </si>
  <si>
    <t>AIZ - ARKIA ISRAELI AIRLINES</t>
  </si>
  <si>
    <t>AIR KIRIBATI</t>
  </si>
  <si>
    <t>AKL - AIR KIRIBATI</t>
  </si>
  <si>
    <t>ALK - SRI LANKAN AIRLINES</t>
  </si>
  <si>
    <t>ALS - AERALP</t>
  </si>
  <si>
    <t>AMC - AIR MALTA</t>
  </si>
  <si>
    <t>AMM - FIRST CHOICE AIRWAYS</t>
  </si>
  <si>
    <t>AMX - AEROMÉXICO/AEROVIAS DE MEXICO</t>
  </si>
  <si>
    <t>ANA - ALL NIPPON AIRWAYS</t>
  </si>
  <si>
    <t>ANG - AIR NIUGINI</t>
  </si>
  <si>
    <t>ANZ - AIR NEW ZEALAND</t>
  </si>
  <si>
    <t>AOM - AOM FRENCH AIRLINES</t>
  </si>
  <si>
    <t>APF - ASIA PACIFIC AIRLINES</t>
  </si>
  <si>
    <t>APJ</t>
  </si>
  <si>
    <t>APJ - PEACH</t>
  </si>
  <si>
    <t>AEROLÍNEAS ARGENTINAS</t>
  </si>
  <si>
    <t>ARG - AEROLÍNEAS ARGENTINAS</t>
  </si>
  <si>
    <t>ASA - ALASKA AIRLINES</t>
  </si>
  <si>
    <t>ASH - MESA AIRLINES</t>
  </si>
  <si>
    <t>ASZ - ASTRAKHAN AIRLINES</t>
  </si>
  <si>
    <t>AUA - AUSTRIAN AIRLINES</t>
  </si>
  <si>
    <t>AUB - AUGSBURG AIRWAYS GMBH</t>
  </si>
  <si>
    <t>AUI - UKRAINE INTERNATIONAL AIRLINES</t>
  </si>
  <si>
    <t>AUT - AUSTRAL LINEAS AÉREAS-CIELOS DEL SUR</t>
  </si>
  <si>
    <t>AUZ - AUSTRALIAN AIRLINES</t>
  </si>
  <si>
    <t>AVA - AVIANCA</t>
  </si>
  <si>
    <t>AVE - AVENSA</t>
  </si>
  <si>
    <t>AVN - AIR VANUATU</t>
  </si>
  <si>
    <t>AWE - US AIRWAYS</t>
  </si>
  <si>
    <t>AWI - AIR WISCONSIN</t>
  </si>
  <si>
    <t>AWW - AIR WALES</t>
  </si>
  <si>
    <t>AXM - AIRASIA</t>
  </si>
  <si>
    <t>AXY - AXIS AIRWAYS</t>
  </si>
  <si>
    <t>AZA - ALITALIA</t>
  </si>
  <si>
    <t>AZI - AZZURRA AIR</t>
  </si>
  <si>
    <t>BAG - DEUTSCHE BA LUFTFAHRTGESELLSCHAFT MBH</t>
  </si>
  <si>
    <t>BAL - THOMSONFLY</t>
  </si>
  <si>
    <t>BAW - BRITISH AIRWAYS</t>
  </si>
  <si>
    <t>BBB - SWEDJET AIRWAYS</t>
  </si>
  <si>
    <t>BBC - BIMAN BANGLADESH AIRLINES</t>
  </si>
  <si>
    <t>BBD - BLUEBIRD CARGO</t>
  </si>
  <si>
    <t>BBO - FLYBABOO</t>
  </si>
  <si>
    <t>BBR - SANTA BARBARA AIRLINES</t>
  </si>
  <si>
    <t>BCF - B.A.C.H. FLUGBETRIEBS</t>
  </si>
  <si>
    <t>BCS - EUROPEAN AIR TRANSPORT LEIPZIG</t>
  </si>
  <si>
    <t>BEE - FLYBE/BRITISH EUROPEAN</t>
  </si>
  <si>
    <t>BEL - BRUSSELS AIRLINES</t>
  </si>
  <si>
    <t>BER - AIR BERLIN</t>
  </si>
  <si>
    <t>BGD - AIR BANGLADESH</t>
  </si>
  <si>
    <t>BGL - BENIN GOLF AIR</t>
  </si>
  <si>
    <t>BHA - BUDDHA AIR</t>
  </si>
  <si>
    <t>BIH - BRITISH INTERNATIONAL HELICOPTERS</t>
  </si>
  <si>
    <t>BKA - BANKAIR</t>
  </si>
  <si>
    <t>BLV - BELLVIEW AIRLINES</t>
  </si>
  <si>
    <t>BLX - TUIFLY NORDIC</t>
  </si>
  <si>
    <t>BMM - ATLAS BLUE</t>
  </si>
  <si>
    <t>BMR - BMI REGIONAL</t>
  </si>
  <si>
    <t>BON - AIR BOSNA</t>
  </si>
  <si>
    <t>BOS</t>
  </si>
  <si>
    <t>BOS - OPENSKIES</t>
  </si>
  <si>
    <t>BOT - AIR BOTSWANA</t>
  </si>
  <si>
    <t>BOU - BOURAQ INDONESIA AIRLINES</t>
  </si>
  <si>
    <t>BPA - BLUE PANORAMA AIRLINES</t>
  </si>
  <si>
    <t>BRU - BELAVIA</t>
  </si>
  <si>
    <t>BRX</t>
  </si>
  <si>
    <t>BRAATHENS REGIONAL AIRWAYS</t>
  </si>
  <si>
    <t>BRX - BRAATHENS REGIONAL AIRWAYS</t>
  </si>
  <si>
    <t>BRZ - SAMARA AIRLINES</t>
  </si>
  <si>
    <t>BTA - EXPRESSJET AIRLINES</t>
  </si>
  <si>
    <t>BTI - AIR BALTIC</t>
  </si>
  <si>
    <t>BWA - BWIA WEST INDIES AIRWAYS</t>
  </si>
  <si>
    <t>BYU - BAYU INDONESIA AIR</t>
  </si>
  <si>
    <t>CAL - CHINA AIRLINES</t>
  </si>
  <si>
    <t>CBE - AEROCARIBE</t>
  </si>
  <si>
    <t>CCA - AIR CHINA</t>
  </si>
  <si>
    <t>CEB - CEBU PACIFIC AIR</t>
  </si>
  <si>
    <t>CES - CHINA EASTERN AIRLINES</t>
  </si>
  <si>
    <t>CFG - CONDOR</t>
  </si>
  <si>
    <t>CHF - CHITAAVIA</t>
  </si>
  <si>
    <t>CHP - AVIACSA</t>
  </si>
  <si>
    <t>CIU - CIELOS DEL PERU</t>
  </si>
  <si>
    <t>CLH - LUFTHANSA CITYLINE GMBH</t>
  </si>
  <si>
    <t>CLW - CENTRALWINGS</t>
  </si>
  <si>
    <t>CMI - CONTINENTAL MICRONESIA</t>
  </si>
  <si>
    <t>CMP - COPA AIRLINES</t>
  </si>
  <si>
    <t>CND - AERO CONTINENTE DOMINICANA OU PERM AIRLINES</t>
  </si>
  <si>
    <t>COA - CONTINENTAL AIRLINES</t>
  </si>
  <si>
    <t>CPA - CATHAY PACIFIC AIRWAYS</t>
  </si>
  <si>
    <t>CPE - CAPE AIR</t>
  </si>
  <si>
    <t>CRF - CRIMEA AIR</t>
  </si>
  <si>
    <t>CRL - CORSAIR INTERNATIONAL</t>
  </si>
  <si>
    <t>CSA - CSA CZECH AIRLINES</t>
  </si>
  <si>
    <t>CSH - SHANGHAI AIRLINES</t>
  </si>
  <si>
    <t>CSN - CHINA SOUTHERN AIRLINES</t>
  </si>
  <si>
    <t>CST - COAST AIR</t>
  </si>
  <si>
    <t>CSX</t>
  </si>
  <si>
    <t>CSX - CENTER SOUTH</t>
  </si>
  <si>
    <t>CTN - CROATIA AIRLINES</t>
  </si>
  <si>
    <t>CTV</t>
  </si>
  <si>
    <t>CTV - CITILINK</t>
  </si>
  <si>
    <t>CUB - CUBANA</t>
  </si>
  <si>
    <t>CVA - AIR CHATHAMS</t>
  </si>
  <si>
    <t>CVC - CENTRE-AVIA</t>
  </si>
  <si>
    <t>CYP - CYPRUS AIRWAYS</t>
  </si>
  <si>
    <t>DAH - AIR ALGÉRIE</t>
  </si>
  <si>
    <t>DAN - MAERSK AIR</t>
  </si>
  <si>
    <t>DAO - DAALLO AIRLINES</t>
  </si>
  <si>
    <t>DIR - DIRGANTARA AIR SERVICES</t>
  </si>
  <si>
    <t>DLA - AIR DOLOMITI</t>
  </si>
  <si>
    <t>DEUTSCHE LUFTHANSA AG</t>
  </si>
  <si>
    <t>DLH - DEUTSCHE LUFTHANSA AG</t>
  </si>
  <si>
    <t>DMO - DOMODEDOVO AIRLINES</t>
  </si>
  <si>
    <t>DNV - DONAVIA</t>
  </si>
  <si>
    <t>DRK - DRUK AIR</t>
  </si>
  <si>
    <t>DSB -  AIR SÉNÉGAL</t>
  </si>
  <si>
    <t>DTR - DANISH AIR TRANSPORT</t>
  </si>
  <si>
    <t>DUO - DUO AIRWAYS LTD.</t>
  </si>
  <si>
    <t>EEZ - EUROFLY</t>
  </si>
  <si>
    <t>EIN - AER LINGUS</t>
  </si>
  <si>
    <t>ELY - EL AL</t>
  </si>
  <si>
    <t>ETD - ETIHAD AIRWAYS</t>
  </si>
  <si>
    <t>ETL - PATTERSON AVIATION COMPANY</t>
  </si>
  <si>
    <t>EVA - EVA AIR</t>
  </si>
  <si>
    <t>EZS - EASYJET SWITZERLAND</t>
  </si>
  <si>
    <t>EZY - EASYJET</t>
  </si>
  <si>
    <t>FDX - FEDERAL EXPRESS CORPORATION</t>
  </si>
  <si>
    <t>FHE - HELLO</t>
  </si>
  <si>
    <t>FHY - FREE BIRD AIRLINES</t>
  </si>
  <si>
    <t>FIN - FINNAIR</t>
  </si>
  <si>
    <t>FJI - AIR PACIFIC</t>
  </si>
  <si>
    <t>FLT - FLIGHTLINE</t>
  </si>
  <si>
    <t>FOM - FREEDOM AIR</t>
  </si>
  <si>
    <t>FRI - IBEX AIRLINES</t>
  </si>
  <si>
    <t>FWI - AIR CARAÏBES</t>
  </si>
  <si>
    <t>GBL - GB AIRWAYS</t>
  </si>
  <si>
    <t>GEO - AIR GEORGIA</t>
  </si>
  <si>
    <t>GFA - GULF AIR</t>
  </si>
  <si>
    <t>GFT - GULFSTREAM INTERNATIONAL AIRLINES</t>
  </si>
  <si>
    <t>GIA - GARUDA INDONESIA</t>
  </si>
  <si>
    <t>GLG - AEROGAL</t>
  </si>
  <si>
    <t>GNF - GANDALF AIRLINES</t>
  </si>
  <si>
    <t>GNR - GAMBIA INTERNATIONAL AIRLINES</t>
  </si>
  <si>
    <t>GRL - AIR GREENLAND</t>
  </si>
  <si>
    <t>GSM - FLY GLOBESPAN</t>
  </si>
  <si>
    <t>GWI - GERMAN WINGS</t>
  </si>
  <si>
    <t>GZP - GAZPROMAVIA AVIATION</t>
  </si>
  <si>
    <t>HAL - HAWAIIAN AIRLINES</t>
  </si>
  <si>
    <t>HCY - HELIOS AIRWAYS</t>
  </si>
  <si>
    <t>HDA - DRAGONAIR</t>
  </si>
  <si>
    <t>HEJ - HELLAS JET</t>
  </si>
  <si>
    <t>HLF - HAPAGFLY</t>
  </si>
  <si>
    <t>HLQ - HARLEQUIN AIR</t>
  </si>
  <si>
    <t>HLX - HAPAG-LLOYD EXPRESS</t>
  </si>
  <si>
    <t>HMS - HEMUS AIR</t>
  </si>
  <si>
    <t>HOP - HOP !</t>
  </si>
  <si>
    <t>HSK - SKYEUROPE AIRLINES</t>
  </si>
  <si>
    <t>HVN - VIETNAM AIRLINES</t>
  </si>
  <si>
    <t>HZA - HORIZON AIRLINES</t>
  </si>
  <si>
    <t>IBB - BINTER CANARIAS</t>
  </si>
  <si>
    <t>IBE - IBERIA LAE</t>
  </si>
  <si>
    <t>ICB - ISLANDSFLUG</t>
  </si>
  <si>
    <t>ICE - ICELANDAIR</t>
  </si>
  <si>
    <t>IRB - IRAN AIR TOURS</t>
  </si>
  <si>
    <t>IRC - IRAN ASEMAN AIRLINES</t>
  </si>
  <si>
    <t>IRM - MAHAN AIRLINES</t>
  </si>
  <si>
    <t>ISR - ISRAIR AIRLINES AND TOURISM LIMITED</t>
  </si>
  <si>
    <t>ISS - MERIDIANA S.P.A.</t>
  </si>
  <si>
    <t>IYE - YEMENIA</t>
  </si>
  <si>
    <t>JAA - JAPAN ASIA AIRWAYS</t>
  </si>
  <si>
    <t>JAC - JAPAN AIR COMMUTER</t>
  </si>
  <si>
    <t>JAL - JAPAN AIRLINES</t>
  </si>
  <si>
    <t>JAS</t>
  </si>
  <si>
    <t>JAS - JET AVIATION</t>
  </si>
  <si>
    <t>JAT - JAT AIRWAYS</t>
  </si>
  <si>
    <t>JAZ - JALWAYS</t>
  </si>
  <si>
    <t>JBU - JETBLUE AIRWAYS</t>
  </si>
  <si>
    <t>JET - WIND JET</t>
  </si>
  <si>
    <t>JGO - JETSGO</t>
  </si>
  <si>
    <t>JSA - JETSTAR ASIA</t>
  </si>
  <si>
    <t>JTA - JAPAN TRANSOCEAN AIR</t>
  </si>
  <si>
    <t>JXX - JETX AIRLINES</t>
  </si>
  <si>
    <t>KAE - KARTIKA AIRLINES</t>
  </si>
  <si>
    <t>KEE - KEYSTONE AIR SERVICE</t>
  </si>
  <si>
    <t>KFB - BLUE1 OY</t>
  </si>
  <si>
    <t>KHB - DALAVIA</t>
  </si>
  <si>
    <t>KHO - KHORS AIRCOMPANY</t>
  </si>
  <si>
    <t>KIL - KUBAN AIRLINES</t>
  </si>
  <si>
    <t>KKK - ATLASGLOBAL</t>
  </si>
  <si>
    <t>LAM - LAM LINHAS AEREAS DE MOÇAMBIQUE</t>
  </si>
  <si>
    <t>LAN - LAN AIRLINES</t>
  </si>
  <si>
    <t>LAP - TAM MERCOSUR</t>
  </si>
  <si>
    <t>LAZ - BALKAN BULGARIAN AIRLINES</t>
  </si>
  <si>
    <t>LBC - ALBANIAN AIRLINES MAK S.H.P.K.</t>
  </si>
  <si>
    <t>LBT - NOUVELAIR TUNISIA</t>
  </si>
  <si>
    <t>LCD - LÍNEAS AÉREAS AZTECA</t>
  </si>
  <si>
    <t>LDA - LAUDA AIR LUFTFAHRT AG</t>
  </si>
  <si>
    <t>LDI - LAUDA AIR S.P.A.</t>
  </si>
  <si>
    <t>LIA - LIAT</t>
  </si>
  <si>
    <t>LIL - LITHUANIAN AIRLINES</t>
  </si>
  <si>
    <t>LIV - AIR LIVONIA</t>
  </si>
  <si>
    <t>LKA</t>
  </si>
  <si>
    <t>LKA - LAO CENTRAL AIRLINES</t>
  </si>
  <si>
    <t>LLM - YAMAL AIRLINES</t>
  </si>
  <si>
    <t>LNI - LION AIR</t>
  </si>
  <si>
    <t>LOF - TRANS STATES AIRLINES</t>
  </si>
  <si>
    <t>LOT - LOT POLISH AIRLINES</t>
  </si>
  <si>
    <t>LPV - AIR ALPS AVIATION</t>
  </si>
  <si>
    <t>LTE - INTERNATIONAL AIRWAYS XO VOLAR AIRLINES</t>
  </si>
  <si>
    <t>LTU - LTU INTERNATIONAL AIRWAYS</t>
  </si>
  <si>
    <t>LVG - LIVINGSTON S.P.A.</t>
  </si>
  <si>
    <t>LXR - AIR LUXOR</t>
  </si>
  <si>
    <t>MAH - MALÉV HUNGARIAN AIRLINES</t>
  </si>
  <si>
    <t>MAK - MAT MACEDONIAN AIRLINES</t>
  </si>
  <si>
    <t>MAU - AIR MAURITIUS</t>
  </si>
  <si>
    <t>MCK - MACAIR AIRLINES</t>
  </si>
  <si>
    <t>MDA - MANDARIN AIRLINES</t>
  </si>
  <si>
    <t>MES - MESABA AIRLINES</t>
  </si>
  <si>
    <t>MGL - MONGOLIAN AIRLINES</t>
  </si>
  <si>
    <t>MGX - MONTENEGRO AIRLINES</t>
  </si>
  <si>
    <t>MLD - AIR MOLDOVA</t>
  </si>
  <si>
    <t>MLV - MAGADAN AIRLINES</t>
  </si>
  <si>
    <t>MMZ - EUROATLANTIC AIRWAYS</t>
  </si>
  <si>
    <t>MNB - MNG AIRLINES</t>
  </si>
  <si>
    <t>MON - MONARCH AIRLINES</t>
  </si>
  <si>
    <t>MPD - AIR COMET</t>
  </si>
  <si>
    <t>MPH - MARTINAIR HOLLAND</t>
  </si>
  <si>
    <t>MRS - AIR MARSHALL ISLANDS</t>
  </si>
  <si>
    <t>MSI - MOTOR SICH</t>
  </si>
  <si>
    <t>MSR - EGYPTAIR</t>
  </si>
  <si>
    <t>MVD - KAVMINVODYAVIA</t>
  </si>
  <si>
    <t>MYT - MYTRAVEL AIRWAYS</t>
  </si>
  <si>
    <t>NAX</t>
  </si>
  <si>
    <t>NAX - NORWEGIAN AIR SHUTTLE</t>
  </si>
  <si>
    <t>NGK - ORIENTAL AIR BRIDGE</t>
  </si>
  <si>
    <t>NIA</t>
  </si>
  <si>
    <t>NIA - NILE AIR</t>
  </si>
  <si>
    <t>NIG - AEROCONTRACTORS COMPANY OF NIGERIA</t>
  </si>
  <si>
    <t>NKS - SPIRIT AIRLINES</t>
  </si>
  <si>
    <t>NLY - FLY NIKI</t>
  </si>
  <si>
    <t>NMB - AIR NAMIBIA</t>
  </si>
  <si>
    <t>NOS - NEOS</t>
  </si>
  <si>
    <t>NOV - ALITALIA TEAM</t>
  </si>
  <si>
    <t>NWA - NORTHWEST AIRLINES</t>
  </si>
  <si>
    <t>OAG - OAG WORLDWIDE</t>
  </si>
  <si>
    <t>OAL - OLYMPIC AIRWAYS</t>
  </si>
  <si>
    <t>OAW - HELVETIC</t>
  </si>
  <si>
    <t>OCM - O'CONNOR AIRLINES</t>
  </si>
  <si>
    <t>OGN - ORIGIN PACIFIC</t>
  </si>
  <si>
    <t>OHY - ONUR AIR</t>
  </si>
  <si>
    <t>OKS - SLOK AIR GAMBIA</t>
  </si>
  <si>
    <t>OMS - OMSKAVIA AIRLINES</t>
  </si>
  <si>
    <t>ORB - ORENBURG AIRLINES</t>
  </si>
  <si>
    <t>PAL - PHILIPPINE AIRLINES</t>
  </si>
  <si>
    <t>PAO - POLYNESIAN AIRLINES</t>
  </si>
  <si>
    <t>PDA - PODILLIA AVIA</t>
  </si>
  <si>
    <t>PDC - POTOMAC AIR</t>
  </si>
  <si>
    <t>PGA - PORTUGALIA</t>
  </si>
  <si>
    <t>PGT - PEGASUS AIRLINES</t>
  </si>
  <si>
    <t>PIA - PAKISTAN INTERNATIONAL AIRLINES</t>
  </si>
  <si>
    <t>PIC - PACIFIC AIRLINES</t>
  </si>
  <si>
    <t>PLI - AEROPERU</t>
  </si>
  <si>
    <t>PLK - PULKOVO AVIATION ENTREPRISE</t>
  </si>
  <si>
    <t>PNW - PALESTINIAN AIRLINES</t>
  </si>
  <si>
    <t>PRI - ISLAND AIR</t>
  </si>
  <si>
    <t>PRZ - AIR PARADISE</t>
  </si>
  <si>
    <t>PUA - PLUNA</t>
  </si>
  <si>
    <t>QFA - QANTAS AIRWAYS</t>
  </si>
  <si>
    <t>QTR - QATAR AIRWAYS</t>
  </si>
  <si>
    <t>RAM - ROYAL AIR MAROC</t>
  </si>
  <si>
    <t>RAR - AIR RAROTONGA</t>
  </si>
  <si>
    <t>RBA - ROYAL BRUNEI AIRLINES</t>
  </si>
  <si>
    <t>REU - AIR AUSTRAL</t>
  </si>
  <si>
    <t>RIE - ARIELLA AIRLINES S.A</t>
  </si>
  <si>
    <t>RJA - ROYAL JORDANIAN AIRLINES</t>
  </si>
  <si>
    <t>RLA - AIRLINAIR</t>
  </si>
  <si>
    <t>ROM - AEROMAR AIRLINES</t>
  </si>
  <si>
    <t>RON - OUR AIRLINE</t>
  </si>
  <si>
    <t>ROT - TAROM TRANSPORTURILE AERIENE ROMANE - ROMANIAN AIR TRANSPORT</t>
  </si>
  <si>
    <t>RPB - AEROREPUBLICA</t>
  </si>
  <si>
    <t>RSO - AERO ASIA</t>
  </si>
  <si>
    <t>RSR - AEROSERVICE</t>
  </si>
  <si>
    <t>RTQ - AIR TURQUOISE</t>
  </si>
  <si>
    <t>RVL - AIR VALLÉE</t>
  </si>
  <si>
    <t>RXA</t>
  </si>
  <si>
    <t>RXA - REGIONAL EXPRESS</t>
  </si>
  <si>
    <t>RYR - RYANAIR</t>
  </si>
  <si>
    <t>SAT - SATA AIR AÇORES</t>
  </si>
  <si>
    <t>SAY - SCOT AIRWAYS</t>
  </si>
  <si>
    <t>SBS - SEABORNE AIRLINES</t>
  </si>
  <si>
    <t>SCH - SCHREINER AIRWAYS</t>
  </si>
  <si>
    <t>SCW - SNÅLSKJUTSEN</t>
  </si>
  <si>
    <t>SEN - TUNISAIR EXPRESS</t>
  </si>
  <si>
    <t>SER - AERO CALIFORNIA</t>
  </si>
  <si>
    <t>SHD - AIR SAHARA</t>
  </si>
  <si>
    <t>SHU - SAT AIRLINES</t>
  </si>
  <si>
    <t>SIC - AIR SICILIA</t>
  </si>
  <si>
    <t>SKW - SKYWEST AIRLINES</t>
  </si>
  <si>
    <t>SKY - SKYMARK AIRLINES</t>
  </si>
  <si>
    <t>SLA - SIERRA NATIONAL AIRLINES</t>
  </si>
  <si>
    <t>SLK - SILK AIR</t>
  </si>
  <si>
    <t>SLL - SLOVAK AIRLINES</t>
  </si>
  <si>
    <t>SLM - SURINAM AIRWAYS</t>
  </si>
  <si>
    <t>SNB - STERLING AIRWAYS</t>
  </si>
  <si>
    <t>SNG - AIR SENEGAL</t>
  </si>
  <si>
    <t>SOV - SARAVIA</t>
  </si>
  <si>
    <t>SPM - AIR SAINT-PIERRE</t>
  </si>
  <si>
    <t>SSV - SKYSERVICE AIRLINES</t>
  </si>
  <si>
    <t>SUD - SUDAN AIRWAYS</t>
  </si>
  <si>
    <t>SUW - INTERAVIA AIRLINES</t>
  </si>
  <si>
    <t>SVK - AIR SLOVAKIA</t>
  </si>
  <si>
    <t>SVR - URAL AIRLINES</t>
  </si>
  <si>
    <t>SWD - SOUTHERN WINDS</t>
  </si>
  <si>
    <t>SWR - SWISS INTERNATIONAL AIR LINES</t>
  </si>
  <si>
    <t>SYG</t>
  </si>
  <si>
    <t>SYG - SYNERGY</t>
  </si>
  <si>
    <t>SYX - SKYWAY AIRLINES/MIDWEST CONNECT</t>
  </si>
  <si>
    <t>TAE - TAME AIRLINES</t>
  </si>
  <si>
    <t>TAI - TACA INTERNATIONAL AIRLINES</t>
  </si>
  <si>
    <t>TAM - TAM LINHAS AEREAS</t>
  </si>
  <si>
    <t>TAO - AEROMAR</t>
  </si>
  <si>
    <t>TAP - TAP PORTUGAL</t>
  </si>
  <si>
    <t>TCV - TACV</t>
  </si>
  <si>
    <t>TGW - TIGER AIRWAYS</t>
  </si>
  <si>
    <t>TGZ - AIRZENA GEORGIAN AIRLINES</t>
  </si>
  <si>
    <t>THA - THAI AIRWAYS INTERNATIONAL</t>
  </si>
  <si>
    <t>THT - AIR TAHITI NUI</t>
  </si>
  <si>
    <t>THY - TURKISH AIRLINES</t>
  </si>
  <si>
    <t>TLB - ATLANTIQUE AIR ASSISTANCE</t>
  </si>
  <si>
    <t>TMA - TRANS MEDITERRANEAN AIRWAYS</t>
  </si>
  <si>
    <t>TPC - AIR CALÉDONIE</t>
  </si>
  <si>
    <t>TRA - TRANSAVIA AIRLINES</t>
  </si>
  <si>
    <t>TSC - AIR TRANSAT</t>
  </si>
  <si>
    <t>TSO - TRANSAERO AIRLINES</t>
  </si>
  <si>
    <t>TVF - TRANSAVIA FRANCE</t>
  </si>
  <si>
    <t>TVR - TAVREY AIRLINES</t>
  </si>
  <si>
    <t>TXC - TRANSAVIAEXPORT CARGO AIRLINE</t>
  </si>
  <si>
    <t>TYR - TYROLEAN AIRWAYS</t>
  </si>
  <si>
    <t>UAE - EMIRATES</t>
  </si>
  <si>
    <t>UBA - MYANMAR AIRWAYS INTERNATIONAL</t>
  </si>
  <si>
    <t>UCR - AERO-CHARTER AIRLINES</t>
  </si>
  <si>
    <t>UDC - DONBASSAERO</t>
  </si>
  <si>
    <t>UDN - DNIPROAVIA</t>
  </si>
  <si>
    <t>UIA - UNI AIRWAYS</t>
  </si>
  <si>
    <t>UKM - UM AIRLINES</t>
  </si>
  <si>
    <t>UKR - AIR UKRAINE</t>
  </si>
  <si>
    <t>UKS - UKRAINIAN CARGO AIRWAYS</t>
  </si>
  <si>
    <t>UKW - LVIV AIRLINES</t>
  </si>
  <si>
    <t>URG - AIR URGA</t>
  </si>
  <si>
    <t>URP - ARP 410 AIRLINES</t>
  </si>
  <si>
    <t>UYC - CAMEROON AIRLINES</t>
  </si>
  <si>
    <t>VIR - VIRGIN ATLANTIC</t>
  </si>
  <si>
    <t>VIV</t>
  </si>
  <si>
    <t>VIV - VIVA AEROBUS</t>
  </si>
  <si>
    <t>VLE - VOLARE  AIRLINES</t>
  </si>
  <si>
    <t>VLG - VUELING AIRLINES</t>
  </si>
  <si>
    <t>VLK - VLADIVOSTOK AVIA</t>
  </si>
  <si>
    <t>VLU - VALUAIR</t>
  </si>
  <si>
    <t>VOE - VOLOTEA</t>
  </si>
  <si>
    <t>VOI</t>
  </si>
  <si>
    <t>VOI - VOLARIS</t>
  </si>
  <si>
    <t>VRE - AIR COTE D'IVOIRE</t>
  </si>
  <si>
    <t>VSP - VASP</t>
  </si>
  <si>
    <t>VTA - AIR TAHITI</t>
  </si>
  <si>
    <t>VUN - AIR IVOIRE</t>
  </si>
  <si>
    <t>VVM - VIVA MACAU</t>
  </si>
  <si>
    <t>WIF - WIDERØE'S FLYVESELSKAP AS</t>
  </si>
  <si>
    <t>WJA - WESTJET</t>
  </si>
  <si>
    <t>XLF - XL AIRWAYS FRANCE</t>
  </si>
  <si>
    <t>YZR - YANGTZE RIVER EXPRESS</t>
  </si>
  <si>
    <t>ZOA</t>
  </si>
  <si>
    <t>ZOA - ZOOM AIR</t>
  </si>
  <si>
    <t>VOZ - VIRGIN AUSTRALIA</t>
  </si>
  <si>
    <t>AZORES AIRLINES</t>
  </si>
  <si>
    <t>RZO - AZORES AIRLINES</t>
  </si>
  <si>
    <t>PRW</t>
  </si>
  <si>
    <t>PRIMERA AIR</t>
  </si>
  <si>
    <t>PRW - PRIMERA AIR</t>
  </si>
  <si>
    <t>ACL/2017-10/</t>
  </si>
  <si>
    <t>LOONG AIR</t>
  </si>
  <si>
    <t>CDC</t>
  </si>
  <si>
    <t>CDC - LOONG AIR</t>
  </si>
  <si>
    <t xml:space="preserve">71-13 FAN COWL </t>
  </si>
  <si>
    <t xml:space="preserve">71-13-00 FAN COWL </t>
  </si>
  <si>
    <t xml:space="preserve">71-13-21 ARRESTOR </t>
  </si>
  <si>
    <t xml:space="preserve">71-13-00 FAN COWL DOORS ASSEMBLIES </t>
  </si>
  <si>
    <t xml:space="preserve">71-13-11 FAN COWL DOORS </t>
  </si>
  <si>
    <t xml:space="preserve">71-13-12 HOLD OPEN ROD </t>
  </si>
  <si>
    <t xml:space="preserve">71-13-13 FAN COWL DOORS ASSEMBLIES </t>
  </si>
  <si>
    <t xml:space="preserve">71-13-13 LATCHES AND KEEPERS </t>
  </si>
  <si>
    <t xml:space="preserve">71-13-14 BREATHER MAST SEAL </t>
  </si>
  <si>
    <t xml:space="preserve">71-13-15 STRAKE </t>
  </si>
  <si>
    <t xml:space="preserve">71-13-19 FRONT GUIDE RAMP </t>
  </si>
  <si>
    <t xml:space="preserve">71-13-42 OIL TANK ACCESS DOOR </t>
  </si>
  <si>
    <t xml:space="preserve">71-13-46 F1 FLOATING ROD </t>
  </si>
  <si>
    <t xml:space="preserve">71-13-47 VENTILATION GRID </t>
  </si>
  <si>
    <t xml:space="preserve">71-13-48 STARTER VALVE FLAPPER DOOR </t>
  </si>
  <si>
    <t xml:space="preserve">71-13-51 SWITCHES BOXES - (COS) </t>
  </si>
  <si>
    <t xml:space="preserve">71-13-52 ACTUATORS - (COS) </t>
  </si>
  <si>
    <t xml:space="preserve">71-40-41 HOLD OPEN ROD ENGINE FITTINGS </t>
  </si>
  <si>
    <t xml:space="preserve">71-51-80 ELECTRICAL HARNESS - (COS)  </t>
  </si>
  <si>
    <t xml:space="preserve">71-61 AIR INTAKE COWL </t>
  </si>
  <si>
    <t xml:space="preserve">71-60-00 AIR INTAKE COWL </t>
  </si>
  <si>
    <t xml:space="preserve">71-61-41 COWL </t>
  </si>
  <si>
    <t xml:space="preserve">71-61-42 ACESS PANEL ANTI-ICE </t>
  </si>
  <si>
    <t xml:space="preserve">71-61-61 P20T20 </t>
  </si>
  <si>
    <t xml:space="preserve">78-11 EXHAUST </t>
  </si>
  <si>
    <t xml:space="preserve">78-11-00 EXHAUST </t>
  </si>
  <si>
    <t xml:space="preserve">78-11-40 FRONT PLUG  </t>
  </si>
  <si>
    <t xml:space="preserve">78-11-41 AFT PLUG  </t>
  </si>
  <si>
    <t xml:space="preserve">78-12-40 CORE NOZZLE  </t>
  </si>
  <si>
    <t xml:space="preserve">78-12-41 FINGER SEALS - NOZZLE </t>
  </si>
  <si>
    <t xml:space="preserve">78-12-42 WEAR PLATE - NOZZLE </t>
  </si>
  <si>
    <t xml:space="preserve">78-31 THRUST REVERSER CONTROL AND INDICATING </t>
  </si>
  <si>
    <t xml:space="preserve">78-31-00 THRUST REVERSER CONTROL AND INDICATING </t>
  </si>
  <si>
    <t xml:space="preserve">78-31-00 HTRAS CONTROL AND INDICATING </t>
  </si>
  <si>
    <t xml:space="preserve">78-31-13 PRIMARY LOCK PROXIMITY SENSOR </t>
  </si>
  <si>
    <t xml:space="preserve">78-31-41 UPPER FEEDBACK ACTUATORS </t>
  </si>
  <si>
    <t xml:space="preserve">78-31-42 LOWER LOCKING ACTUATORS </t>
  </si>
  <si>
    <t xml:space="preserve">78-31-43 MIDDLE LOCKING ACTUATORS </t>
  </si>
  <si>
    <t xml:space="preserve">78-31-44 FLEXSHAFT AND GUIDE TUBE </t>
  </si>
  <si>
    <t xml:space="preserve">78-31-45 MDU  </t>
  </si>
  <si>
    <t xml:space="preserve">78-31-49 HYDRAULIC TUBES AND HOSES </t>
  </si>
  <si>
    <t xml:space="preserve">78-31-51 HCU </t>
  </si>
  <si>
    <t xml:space="preserve">78-31-53 FILTER HCU </t>
  </si>
  <si>
    <t xml:space="preserve">78-31-55 LEVER AND CABLE HCU INHIBITION </t>
  </si>
  <si>
    <t xml:space="preserve">78-31-61 HARNESSES - THRUST REVERSER </t>
  </si>
  <si>
    <t xml:space="preserve">78-32 THRUST REVERSER STRUCTURE </t>
  </si>
  <si>
    <t xml:space="preserve">78-32-00 THRUST REVERSER STRUCTURE </t>
  </si>
  <si>
    <t xml:space="preserve">78-32-11 THRUST REVERSER COWLS </t>
  </si>
  <si>
    <t xml:space="preserve">78-32-11 THRUST REVERSER STRUCTURE </t>
  </si>
  <si>
    <t xml:space="preserve">78-32-15 SLAT CLEARANCE PANEL </t>
  </si>
  <si>
    <t xml:space="preserve">78-32-16 HINGE ACCESS PANELS </t>
  </si>
  <si>
    <t xml:space="preserve">78-32-18 LATCH ACCESS DOOR </t>
  </si>
  <si>
    <t xml:space="preserve">78-32-41 BUMPER PADS </t>
  </si>
  <si>
    <t xml:space="preserve">78-32-42 BLOCKER DOORS ASSY </t>
  </si>
  <si>
    <t xml:space="preserve">78-32-43 CASCADES </t>
  </si>
  <si>
    <t xml:space="preserve">78-32-44 ROD R1 </t>
  </si>
  <si>
    <t xml:space="preserve">78-32-45 LATCHES AND KEEPERS </t>
  </si>
  <si>
    <t xml:space="preserve">78-32-46 FINGER SEAL LANDING </t>
  </si>
  <si>
    <t xml:space="preserve">78-32-48 PRESSURE SEALS </t>
  </si>
  <si>
    <t xml:space="preserve">78-32-50 TRANSLATING COWL </t>
  </si>
  <si>
    <t xml:space="preserve">78-32-51 FAN COWL LANDING STRIP </t>
  </si>
  <si>
    <t xml:space="preserve">78-32-62 THERMAL BLANKETS </t>
  </si>
  <si>
    <t xml:space="preserve">78-32-65 IFS SEALS </t>
  </si>
  <si>
    <t xml:space="preserve">78-36 THRUST REVERSER COWL OPENING SYSTEM </t>
  </si>
  <si>
    <t xml:space="preserve">78-36-00 THRUST REVERSER COWL OPENING SYSTEM </t>
  </si>
  <si>
    <t xml:space="preserve">78-36-42 HOLD OPEN ROD </t>
  </si>
  <si>
    <t xml:space="preserve">78-36-51 COWL DOOR HYDRAULIC ACTUATOR </t>
  </si>
  <si>
    <t xml:space="preserve">78-37 THRUST REVERSER INDEPENDEND LOCKING SYST </t>
  </si>
  <si>
    <t xml:space="preserve">78-37-00 THRUST REVERSER INDEPENDEND LOCKING SYST </t>
  </si>
  <si>
    <t xml:space="preserve">78-37-51 TERTIARY LOCK </t>
  </si>
  <si>
    <t xml:space="preserve">78-37-52 TERTIARY LOCK SWITCHES </t>
  </si>
  <si>
    <t xml:space="preserve">78-37-53 TERTIARY LOCK ROLLER </t>
  </si>
  <si>
    <t>HAECO COMPOSITE STRUCTURES</t>
  </si>
  <si>
    <t>WOW</t>
  </si>
  <si>
    <t>WOW AIR</t>
  </si>
  <si>
    <t>WOW - WOW AIR</t>
  </si>
  <si>
    <t>RWD</t>
  </si>
  <si>
    <t>RWANDAIR</t>
  </si>
  <si>
    <t>RWD - RWANDAIR</t>
  </si>
  <si>
    <t>STARLUX</t>
  </si>
  <si>
    <t>SJX</t>
  </si>
  <si>
    <t>SJX - STARLUX</t>
  </si>
  <si>
    <r>
      <t>REQUEST TYPE AND PRIORITY</t>
    </r>
    <r>
      <rPr>
        <b/>
        <sz val="10"/>
        <color theme="1"/>
        <rFont val="Calibri"/>
        <family val="2"/>
        <scheme val="minor"/>
      </rPr>
      <t xml:space="preserve"> </t>
    </r>
    <r>
      <rPr>
        <b/>
        <sz val="8"/>
        <color theme="1"/>
        <rFont val="Calibri"/>
        <family val="2"/>
        <scheme val="minor"/>
      </rPr>
      <t>(UTC time)</t>
    </r>
  </si>
  <si>
    <t>VTI</t>
  </si>
  <si>
    <t>AIR VISTARA</t>
  </si>
  <si>
    <t>VTI - AIR VISTARA</t>
  </si>
  <si>
    <t>HTF7000_Challenger 300/350</t>
  </si>
  <si>
    <t>HTF7000_Longitude M700</t>
  </si>
  <si>
    <t>Submittal Date</t>
  </si>
  <si>
    <t>AOG</t>
  </si>
  <si>
    <t>YES</t>
  </si>
  <si>
    <r>
      <t>NO - Please fill the '</t>
    </r>
    <r>
      <rPr>
        <b/>
        <i/>
        <u/>
        <sz val="8"/>
        <color theme="1"/>
        <rFont val="Calibri"/>
        <family val="2"/>
        <scheme val="minor"/>
      </rPr>
      <t>Submittal Date'</t>
    </r>
  </si>
  <si>
    <t>CRITICAL*</t>
  </si>
  <si>
    <t>EXPEDITE*</t>
  </si>
  <si>
    <t>ROUTINE</t>
  </si>
  <si>
    <t>support.sna@customer.safrangroup.com</t>
  </si>
  <si>
    <t>LKE</t>
  </si>
  <si>
    <t>CBG</t>
  </si>
  <si>
    <t>CGZ</t>
  </si>
  <si>
    <t>CXA</t>
  </si>
  <si>
    <t>OTC</t>
  </si>
  <si>
    <t>GX AIRLINES</t>
  </si>
  <si>
    <t>COLORFUL GUIZHOU AIRLINES</t>
  </si>
  <si>
    <t>XIAMEN AIR</t>
  </si>
  <si>
    <t>AIR TRAVEL</t>
  </si>
  <si>
    <t>003611 Version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</si>
</sst>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409]h:mm\ AM/PM;@"/>
    <numFmt numFmtId="165" formatCode="[$-409]dd\-mmm\-yy;@"/>
    <numFmt numFmtId="166" formatCode="_-* #,##0.00\ _F_-;\-* #,##0.00\ _F_-;_-* &quot;-&quot;??\ _F_-;_-@_-"/>
    <numFmt numFmtId="167" formatCode="_-* #,##0.00\ [$€]_-;\-* #,##0.00\ [$€]_-;_-* &quot;-&quot;??\ [$€]_-;_-@_-"/>
    <numFmt numFmtId="168" formatCode="_-* #,##0.00\ &quot;F&quot;_-;\-* #,##0.00\ &quot;F&quot;_-;_-* &quot;-&quot;??\ &quot;F&quot;_-;_-@_-"/>
    <numFmt numFmtId="169" formatCode="[$-409]d\-mmm\-yy;@"/>
    <numFmt numFmtId="170" formatCode="h:mm;@"/>
    <numFmt numFmtId="171" formatCode="[$-409]d\-mmm\-yyyy;@"/>
  </numFmts>
  <fonts count="107" x14ac:knownFonts="1">
    <font>
      <sz val="11"/>
      <color theme="1"/>
      <name val="Calibri"/>
      <family val="2"/>
      <scheme val="minor"/>
    </font>
    <font>
      <b/>
      <sz val="11"/>
      <color theme="1"/>
      <name val="Calibri"/>
      <family val="2"/>
      <scheme val="minor"/>
    </font>
    <font>
      <b/>
      <sz val="8"/>
      <color rgb="FFFF0000"/>
      <name val="Arial"/>
      <family val="2"/>
    </font>
    <font>
      <b/>
      <u/>
      <sz val="11"/>
      <color theme="1"/>
      <name val="Calibri"/>
      <family val="2"/>
      <scheme val="minor"/>
    </font>
    <font>
      <sz val="14"/>
      <color theme="1"/>
      <name val="Calibri"/>
      <family val="2"/>
      <scheme val="minor"/>
    </font>
    <font>
      <b/>
      <sz val="9"/>
      <color indexed="81"/>
      <name val="Tahoma"/>
      <family val="2"/>
    </font>
    <font>
      <b/>
      <sz val="11"/>
      <color rgb="FFFF0000"/>
      <name val="Calibri"/>
      <family val="2"/>
      <scheme val="minor"/>
    </font>
    <font>
      <b/>
      <u/>
      <sz val="14"/>
      <color rgb="FFFF0000"/>
      <name val="Calibri"/>
      <family val="2"/>
      <scheme val="minor"/>
    </font>
    <font>
      <u/>
      <sz val="11"/>
      <color theme="4" tint="-0.249977111117893"/>
      <name val="Calibri"/>
      <family val="2"/>
      <scheme val="minor"/>
    </font>
    <font>
      <sz val="8"/>
      <color theme="1"/>
      <name val="Calibri"/>
      <family val="2"/>
      <scheme val="minor"/>
    </font>
    <font>
      <sz val="8"/>
      <color theme="0" tint="-0.34998626667073579"/>
      <name val="Arial"/>
      <family val="2"/>
    </font>
    <font>
      <b/>
      <sz val="10"/>
      <color rgb="FFFF0000"/>
      <name val="Arial"/>
      <family val="2"/>
    </font>
    <font>
      <sz val="9"/>
      <name val="Arial"/>
      <family val="2"/>
    </font>
    <font>
      <sz val="12"/>
      <color theme="1"/>
      <name val="Calibri"/>
      <family val="2"/>
      <scheme val="minor"/>
    </font>
    <font>
      <b/>
      <sz val="24"/>
      <color theme="1"/>
      <name val="Calibri"/>
      <family val="2"/>
      <scheme val="minor"/>
    </font>
    <font>
      <b/>
      <sz val="14"/>
      <color theme="1"/>
      <name val="Calibri"/>
      <family val="2"/>
      <scheme val="minor"/>
    </font>
    <font>
      <sz val="11"/>
      <color rgb="FF0066FF"/>
      <name val="Calibri"/>
      <family val="2"/>
      <scheme val="minor"/>
    </font>
    <font>
      <b/>
      <sz val="11"/>
      <color rgb="FF0066FF"/>
      <name val="Calibri"/>
      <family val="2"/>
      <scheme val="minor"/>
    </font>
    <font>
      <b/>
      <sz val="12"/>
      <color theme="1"/>
      <name val="Calibri"/>
      <family val="2"/>
      <scheme val="minor"/>
    </font>
    <font>
      <b/>
      <sz val="12"/>
      <color rgb="FF0066FF"/>
      <name val="Calibri"/>
      <family val="2"/>
      <scheme val="minor"/>
    </font>
    <font>
      <u/>
      <sz val="11"/>
      <color theme="10"/>
      <name val="Calibri"/>
      <family val="2"/>
      <scheme val="minor"/>
    </font>
    <font>
      <b/>
      <sz val="10"/>
      <color rgb="FF0066FF"/>
      <name val="Calibri"/>
      <family val="2"/>
      <scheme val="minor"/>
    </font>
    <font>
      <b/>
      <sz val="15"/>
      <color theme="3"/>
      <name val="Calibri"/>
      <family val="2"/>
      <scheme val="minor"/>
    </font>
    <font>
      <sz val="9"/>
      <color indexed="81"/>
      <name val="Tahoma"/>
      <family val="2"/>
    </font>
    <font>
      <b/>
      <sz val="12"/>
      <color rgb="FFFF0000"/>
      <name val="Calibri"/>
      <family val="2"/>
      <scheme val="minor"/>
    </font>
    <font>
      <i/>
      <sz val="12"/>
      <color rgb="FFFF0000"/>
      <name val="Calibri"/>
      <family val="2"/>
      <scheme val="minor"/>
    </font>
    <font>
      <sz val="11"/>
      <color rgb="FFFF0000"/>
      <name val="Calibri"/>
      <family val="2"/>
      <scheme val="minor"/>
    </font>
    <font>
      <b/>
      <sz val="8"/>
      <color rgb="FF0066FF"/>
      <name val="Calibri"/>
      <family val="2"/>
      <scheme val="minor"/>
    </font>
    <font>
      <sz val="10"/>
      <name val="Arial"/>
      <family val="2"/>
    </font>
    <font>
      <b/>
      <sz val="14"/>
      <color theme="3"/>
      <name val="Calibri"/>
      <family val="2"/>
      <scheme val="minor"/>
    </font>
    <font>
      <b/>
      <sz val="9"/>
      <color theme="1"/>
      <name val="Calibri"/>
      <family val="2"/>
      <scheme val="minor"/>
    </font>
    <font>
      <sz val="9"/>
      <color theme="1"/>
      <name val="Calibri"/>
      <family val="2"/>
      <scheme val="minor"/>
    </font>
    <font>
      <sz val="8"/>
      <color theme="1"/>
      <name val="Calibri"/>
      <family val="2"/>
    </font>
    <font>
      <sz val="11"/>
      <color theme="0"/>
      <name val="Calibri"/>
      <family val="2"/>
      <scheme val="minor"/>
    </font>
    <font>
      <sz val="8"/>
      <color theme="0" tint="-0.14999847407452621"/>
      <name val="Calibri"/>
      <family val="2"/>
      <scheme val="minor"/>
    </font>
    <font>
      <b/>
      <sz val="9"/>
      <color rgb="FF0066FF"/>
      <name val="Calibri"/>
      <family val="2"/>
      <scheme val="minor"/>
    </font>
    <font>
      <b/>
      <sz val="11"/>
      <color theme="0" tint="-0.34998626667073579"/>
      <name val="Calibri"/>
      <family val="2"/>
      <scheme val="minor"/>
    </font>
    <font>
      <sz val="8"/>
      <color theme="0"/>
      <name val="Arial"/>
      <family val="2"/>
    </font>
    <font>
      <sz val="9"/>
      <color theme="0"/>
      <name val="Calibri"/>
      <family val="2"/>
      <scheme val="minor"/>
    </font>
    <font>
      <sz val="10"/>
      <color indexed="8"/>
      <name val="Arial"/>
      <family val="2"/>
    </font>
    <font>
      <b/>
      <sz val="10"/>
      <color indexed="8"/>
      <name val="Arial"/>
      <family val="2"/>
    </font>
    <font>
      <b/>
      <sz val="10"/>
      <color indexed="39"/>
      <name val="Arial"/>
      <family val="2"/>
    </font>
    <font>
      <b/>
      <sz val="12"/>
      <color indexed="8"/>
      <name val="Arial"/>
      <family val="2"/>
    </font>
    <font>
      <sz val="10"/>
      <color indexed="39"/>
      <name val="Arial"/>
      <family val="2"/>
    </font>
    <font>
      <sz val="19"/>
      <color indexed="48"/>
      <name val="Arial"/>
      <family val="2"/>
    </font>
    <font>
      <sz val="10"/>
      <color indexed="10"/>
      <name val="Arial"/>
      <family val="2"/>
    </font>
    <font>
      <b/>
      <sz val="8"/>
      <color theme="1"/>
      <name val="Calibri"/>
      <family val="2"/>
      <scheme val="minor"/>
    </font>
    <font>
      <b/>
      <i/>
      <sz val="8"/>
      <color theme="1"/>
      <name val="Calibri"/>
      <family val="2"/>
      <scheme val="minor"/>
    </font>
    <font>
      <i/>
      <sz val="8"/>
      <color theme="1"/>
      <name val="Calibri"/>
      <family val="2"/>
      <scheme val="minor"/>
    </font>
    <font>
      <sz val="8"/>
      <name val="Calibri"/>
      <family val="2"/>
      <scheme val="minor"/>
    </font>
    <font>
      <sz val="11"/>
      <color theme="0" tint="-0.34998626667073579"/>
      <name val="Calibri"/>
      <family val="2"/>
      <scheme val="minor"/>
    </font>
    <font>
      <sz val="11"/>
      <color theme="0" tint="-0.249977111117893"/>
      <name val="Calibri"/>
      <family val="2"/>
      <scheme val="minor"/>
    </font>
    <font>
      <sz val="11"/>
      <color theme="1"/>
      <name val="Calibri"/>
      <family val="2"/>
      <scheme val="minor"/>
    </font>
    <font>
      <sz val="10"/>
      <name val="Verdana"/>
      <family val="2"/>
    </font>
    <font>
      <u/>
      <sz val="10"/>
      <color indexed="12"/>
      <name val="Verdana"/>
      <family val="2"/>
    </font>
    <font>
      <sz val="10"/>
      <name val="Tahoma"/>
      <family val="2"/>
    </font>
    <font>
      <b/>
      <u/>
      <sz val="9"/>
      <color indexed="81"/>
      <name val="Tahoma"/>
      <family val="2"/>
    </font>
    <font>
      <u/>
      <sz val="11"/>
      <color theme="1"/>
      <name val="Calibri"/>
      <family val="2"/>
      <scheme val="minor"/>
    </font>
    <font>
      <sz val="12"/>
      <color rgb="FFFF0000"/>
      <name val="Calibri"/>
      <family val="2"/>
      <scheme val="minor"/>
    </font>
    <font>
      <sz val="10"/>
      <color theme="1"/>
      <name val="Calibri"/>
      <family val="2"/>
      <scheme val="minor"/>
    </font>
    <font>
      <sz val="10"/>
      <color rgb="FF0066FF"/>
      <name val="Calibri"/>
      <family val="2"/>
      <scheme val="minor"/>
    </font>
    <font>
      <b/>
      <sz val="12"/>
      <color theme="0"/>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i/>
      <sz val="11"/>
      <color rgb="FF7F7F7F"/>
      <name val="Calibri"/>
      <family val="2"/>
      <scheme val="minor"/>
    </font>
    <font>
      <b/>
      <sz val="12"/>
      <color rgb="FF777777"/>
      <name val="Calibri"/>
      <family val="2"/>
      <scheme val="minor"/>
    </font>
    <font>
      <sz val="9"/>
      <color theme="1"/>
      <name val="Arial"/>
      <family val="2"/>
    </font>
    <font>
      <sz val="8"/>
      <color rgb="FFFF0000"/>
      <name val="Calibri"/>
      <family val="2"/>
      <scheme val="minor"/>
    </font>
    <font>
      <u/>
      <sz val="8"/>
      <color rgb="FFFF0000"/>
      <name val="Calibri"/>
      <family val="2"/>
      <scheme val="minor"/>
    </font>
    <font>
      <b/>
      <sz val="8"/>
      <color rgb="FFFF0000"/>
      <name val="Calibri"/>
      <family val="2"/>
      <scheme val="minor"/>
    </font>
    <font>
      <b/>
      <sz val="11"/>
      <color rgb="FFFFFF99"/>
      <name val="Calibri"/>
      <family val="2"/>
      <scheme val="minor"/>
    </font>
    <font>
      <sz val="8"/>
      <color rgb="FF00B0F0"/>
      <name val="Calibri"/>
      <family val="2"/>
      <scheme val="minor"/>
    </font>
    <font>
      <b/>
      <sz val="11"/>
      <color theme="1"/>
      <name val="Arial"/>
      <family val="2"/>
    </font>
    <font>
      <sz val="11"/>
      <color theme="1"/>
      <name val="Arial"/>
      <family val="2"/>
    </font>
    <font>
      <sz val="12"/>
      <color theme="1"/>
      <name val="Arial"/>
      <family val="2"/>
    </font>
    <font>
      <sz val="12"/>
      <color theme="1"/>
      <name val="MS Gothic"/>
      <family val="3"/>
    </font>
    <font>
      <sz val="7"/>
      <color theme="1"/>
      <name val="Times New Roman"/>
      <family val="1"/>
    </font>
    <font>
      <b/>
      <sz val="9"/>
      <color rgb="FF000000"/>
      <name val="Arial"/>
      <family val="2"/>
    </font>
    <font>
      <sz val="9"/>
      <color rgb="FF000000"/>
      <name val="Arial"/>
      <family val="2"/>
    </font>
    <font>
      <b/>
      <sz val="11"/>
      <color rgb="FF000000"/>
      <name val="Arial"/>
      <family val="2"/>
    </font>
    <font>
      <b/>
      <sz val="12"/>
      <color theme="1"/>
      <name val="Arial"/>
      <family val="2"/>
    </font>
    <font>
      <b/>
      <sz val="14"/>
      <color theme="3"/>
      <name val="Arial"/>
      <family val="2"/>
    </font>
    <font>
      <b/>
      <sz val="16"/>
      <color rgb="FFFF0000"/>
      <name val="Arial"/>
      <family val="2"/>
    </font>
    <font>
      <u/>
      <sz val="26"/>
      <color theme="1" tint="0.249977111117893"/>
      <name val="Calibri"/>
      <family val="2"/>
      <scheme val="minor"/>
    </font>
    <font>
      <sz val="10"/>
      <color theme="0"/>
      <name val="Calibri"/>
      <family val="2"/>
      <scheme val="minor"/>
    </font>
    <font>
      <b/>
      <sz val="10"/>
      <color theme="0"/>
      <name val="Calibri"/>
      <family val="2"/>
      <scheme val="minor"/>
    </font>
    <font>
      <b/>
      <sz val="11"/>
      <color rgb="FF777777"/>
      <name val="Calibri"/>
      <family val="2"/>
      <scheme val="minor"/>
    </font>
    <font>
      <sz val="16"/>
      <color theme="1"/>
      <name val="Calibri"/>
      <family val="2"/>
      <scheme val="minor"/>
    </font>
    <font>
      <b/>
      <sz val="11"/>
      <color rgb="FF0070C0"/>
      <name val="Calibri"/>
      <family val="2"/>
      <scheme val="minor"/>
    </font>
    <font>
      <b/>
      <sz val="18"/>
      <color theme="1"/>
      <name val="Calibri"/>
      <family val="2"/>
      <scheme val="minor"/>
    </font>
    <font>
      <b/>
      <sz val="7"/>
      <color rgb="FF0066FF"/>
      <name val="Calibri"/>
      <family val="2"/>
      <scheme val="minor"/>
    </font>
    <font>
      <b/>
      <sz val="9"/>
      <color theme="0"/>
      <name val="Calibri"/>
      <family val="2"/>
      <scheme val="minor"/>
    </font>
    <font>
      <b/>
      <sz val="9"/>
      <color rgb="FFD1D1FF"/>
      <name val="Calibri"/>
      <family val="2"/>
      <scheme val="minor"/>
    </font>
    <font>
      <b/>
      <sz val="9"/>
      <color rgb="FFB5D3B1"/>
      <name val="Calibri"/>
      <family val="2"/>
      <scheme val="minor"/>
    </font>
    <font>
      <b/>
      <sz val="12"/>
      <name val="Calibri"/>
      <family val="2"/>
      <scheme val="minor"/>
    </font>
    <font>
      <b/>
      <sz val="10"/>
      <color theme="1"/>
      <name val="Calibri"/>
      <family val="2"/>
      <scheme val="minor"/>
    </font>
    <font>
      <b/>
      <i/>
      <u/>
      <sz val="8"/>
      <color theme="1"/>
      <name val="Calibri"/>
      <family val="2"/>
      <scheme val="minor"/>
    </font>
    <font>
      <b/>
      <sz val="10"/>
      <color theme="0" tint="-0.34998626667073579"/>
      <name val="Calibri"/>
      <family val="2"/>
      <scheme val="minor"/>
    </font>
  </fonts>
  <fills count="74">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59999389629810485"/>
        <bgColor indexed="64"/>
      </patternFill>
    </fill>
    <fill>
      <patternFill patternType="solid">
        <fgColor indexed="29"/>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10"/>
      </patternFill>
    </fill>
    <fill>
      <patternFill patternType="solid">
        <fgColor indexed="43"/>
        <bgColor indexed="64"/>
      </patternFill>
    </fill>
    <fill>
      <patternFill patternType="solid">
        <fgColor indexed="40"/>
        <bgColor indexed="64"/>
      </patternFill>
    </fill>
    <fill>
      <patternFill patternType="solid">
        <fgColor indexed="52"/>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41"/>
      </patternFill>
    </fill>
    <fill>
      <patternFill patternType="solid">
        <fgColor indexed="54"/>
        <bgColor indexed="64"/>
      </patternFill>
    </fill>
    <fill>
      <patternFill patternType="solid">
        <fgColor indexed="40"/>
      </patternFill>
    </fill>
    <fill>
      <patternFill patternType="solid">
        <fgColor indexed="44"/>
        <bgColor indexed="64"/>
      </patternFill>
    </fill>
    <fill>
      <patternFill patternType="solid">
        <fgColor indexed="41"/>
        <bgColor indexed="64"/>
      </patternFill>
    </fill>
    <fill>
      <patternFill patternType="solid">
        <fgColor indexed="26"/>
        <bgColor indexed="64"/>
      </patternFill>
    </fill>
    <fill>
      <patternFill patternType="solid">
        <fgColor indexed="15"/>
      </patternFill>
    </fill>
    <fill>
      <patternFill patternType="solid">
        <fgColor theme="4" tint="0.59999389629810485"/>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2" tint="-9.9978637043366805E-2"/>
        <bgColor indexed="64"/>
      </patternFill>
    </fill>
    <fill>
      <patternFill patternType="solid">
        <fgColor rgb="FFFF0000"/>
        <bgColor indexed="64"/>
      </patternFill>
    </fill>
    <fill>
      <patternFill patternType="solid">
        <fgColor theme="6"/>
        <bgColor indexed="64"/>
      </patternFill>
    </fill>
    <fill>
      <patternFill patternType="solid">
        <fgColor rgb="FFFFFFFF"/>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969696"/>
        <bgColor indexed="64"/>
      </patternFill>
    </fill>
    <fill>
      <patternFill patternType="solid">
        <fgColor rgb="FFFFFF4B"/>
        <bgColor indexed="64"/>
      </patternFill>
    </fill>
    <fill>
      <patternFill patternType="solid">
        <fgColor rgb="FFFFFF00"/>
        <bgColor indexed="64"/>
      </patternFill>
    </fill>
    <fill>
      <patternFill patternType="solid">
        <fgColor rgb="FF92D050"/>
        <bgColor indexed="64"/>
      </patternFill>
    </fill>
    <fill>
      <patternFill patternType="solid">
        <fgColor rgb="FFFFFF8F"/>
        <bgColor indexed="64"/>
      </patternFill>
    </fill>
    <fill>
      <gradientFill degree="45">
        <stop position="0">
          <color rgb="FFFFFF8F"/>
        </stop>
        <stop position="1">
          <color rgb="FFFFFF4B"/>
        </stop>
      </gradientFill>
    </fill>
  </fills>
  <borders count="94">
    <border>
      <left/>
      <right/>
      <top/>
      <bottom/>
      <diagonal/>
    </border>
    <border>
      <left/>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auto="1"/>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theme="0" tint="-0.24994659260841701"/>
      </left>
      <right/>
      <top style="medium">
        <color theme="0" tint="-0.24994659260841701"/>
      </top>
      <bottom/>
      <diagonal/>
    </border>
    <border>
      <left/>
      <right/>
      <top style="medium">
        <color theme="0" tint="-0.24994659260841701"/>
      </top>
      <bottom/>
      <diagonal/>
    </border>
    <border>
      <left/>
      <right style="medium">
        <color theme="0" tint="-0.24994659260841701"/>
      </right>
      <top style="medium">
        <color theme="0" tint="-0.24994659260841701"/>
      </top>
      <bottom/>
      <diagonal/>
    </border>
    <border>
      <left style="medium">
        <color theme="0" tint="-0.24994659260841701"/>
      </left>
      <right/>
      <top/>
      <bottom/>
      <diagonal/>
    </border>
    <border>
      <left/>
      <right style="medium">
        <color theme="0" tint="-0.24994659260841701"/>
      </right>
      <top/>
      <bottom/>
      <diagonal/>
    </border>
    <border>
      <left style="medium">
        <color theme="0" tint="-0.24994659260841701"/>
      </left>
      <right/>
      <top/>
      <bottom style="medium">
        <color theme="0" tint="-0.24994659260841701"/>
      </bottom>
      <diagonal/>
    </border>
    <border>
      <left/>
      <right/>
      <top/>
      <bottom style="medium">
        <color theme="0" tint="-0.24994659260841701"/>
      </bottom>
      <diagonal/>
    </border>
    <border>
      <left/>
      <right style="medium">
        <color theme="0" tint="-0.24994659260841701"/>
      </right>
      <top/>
      <bottom style="medium">
        <color theme="0" tint="-0.24994659260841701"/>
      </bottom>
      <diagonal/>
    </border>
    <border>
      <left/>
      <right/>
      <top/>
      <bottom style="thick">
        <color theme="4"/>
      </bottom>
      <diagonal/>
    </border>
    <border>
      <left/>
      <right style="thin">
        <color indexed="64"/>
      </right>
      <top style="medium">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ck">
        <color theme="4"/>
      </top>
      <bottom style="thick">
        <color theme="4"/>
      </bottom>
      <diagonal/>
    </border>
    <border>
      <left/>
      <right/>
      <top/>
      <bottom style="dashDotDot">
        <color auto="1"/>
      </bottom>
      <diagonal/>
    </border>
    <border>
      <left style="thin">
        <color indexed="64"/>
      </left>
      <right style="thin">
        <color indexed="64"/>
      </right>
      <top/>
      <bottom style="thin">
        <color indexed="64"/>
      </bottom>
      <diagonal/>
    </border>
    <border>
      <left/>
      <right style="thin">
        <color indexed="64"/>
      </right>
      <top/>
      <bottom/>
      <diagonal/>
    </border>
    <border>
      <left style="medium">
        <color indexed="64"/>
      </left>
      <right/>
      <top/>
      <bottom style="thick">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auto="1"/>
      </top>
      <bottom style="thin">
        <color auto="1"/>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style="medium">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theme="3"/>
      </left>
      <right/>
      <top style="medium">
        <color theme="3"/>
      </top>
      <bottom style="medium">
        <color theme="3"/>
      </bottom>
      <diagonal/>
    </border>
    <border>
      <left/>
      <right/>
      <top style="medium">
        <color theme="3"/>
      </top>
      <bottom style="medium">
        <color theme="3"/>
      </bottom>
      <diagonal/>
    </border>
    <border>
      <left/>
      <right style="thin">
        <color indexed="64"/>
      </right>
      <top style="medium">
        <color theme="3"/>
      </top>
      <bottom style="medium">
        <color theme="3"/>
      </bottom>
      <diagonal/>
    </border>
    <border>
      <left style="thin">
        <color indexed="64"/>
      </left>
      <right/>
      <top style="medium">
        <color theme="3"/>
      </top>
      <bottom style="medium">
        <color theme="3"/>
      </bottom>
      <diagonal/>
    </border>
    <border>
      <left/>
      <right style="medium">
        <color theme="3"/>
      </right>
      <top style="medium">
        <color theme="3"/>
      </top>
      <bottom style="medium">
        <color theme="3"/>
      </bottom>
      <diagonal/>
    </border>
    <border>
      <left style="thin">
        <color indexed="48"/>
      </left>
      <right style="thin">
        <color indexed="48"/>
      </right>
      <top style="thin">
        <color indexed="48"/>
      </top>
      <bottom style="thin">
        <color indexed="48"/>
      </bottom>
      <diagonal/>
    </border>
    <border>
      <left style="thin">
        <color indexed="48"/>
      </left>
      <right style="thin">
        <color indexed="48"/>
      </right>
      <top style="thin">
        <color indexed="48"/>
      </top>
      <bottom style="thin">
        <color indexed="48"/>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right style="thin">
        <color indexed="64"/>
      </right>
      <top style="thin">
        <color auto="1"/>
      </top>
      <bottom style="thin">
        <color indexed="64"/>
      </bottom>
      <diagonal/>
    </border>
    <border>
      <left/>
      <right style="thin">
        <color indexed="64"/>
      </right>
      <top style="thin">
        <color indexed="64"/>
      </top>
      <bottom style="medium">
        <color indexed="64"/>
      </bottom>
      <diagonal/>
    </border>
    <border>
      <left/>
      <right style="dashDot">
        <color auto="1"/>
      </right>
      <top/>
      <bottom/>
      <diagonal/>
    </border>
    <border>
      <left style="dashDot">
        <color indexed="64"/>
      </left>
      <right/>
      <top style="medium">
        <color indexed="64"/>
      </top>
      <bottom/>
      <diagonal/>
    </border>
    <border>
      <left style="dashDot">
        <color indexed="64"/>
      </left>
      <right/>
      <top/>
      <bottom/>
      <diagonal/>
    </border>
    <border>
      <left/>
      <right/>
      <top/>
      <bottom style="thin">
        <color theme="0"/>
      </bottom>
      <diagonal/>
    </border>
    <border>
      <left/>
      <right/>
      <top style="thin">
        <color auto="1"/>
      </top>
      <bottom style="thin">
        <color auto="1"/>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867">
    <xf numFmtId="0" fontId="0" fillId="0" borderId="0"/>
    <xf numFmtId="0" fontId="20" fillId="0" borderId="0" applyNumberFormat="0" applyFill="0" applyBorder="0" applyAlignment="0" applyProtection="0"/>
    <xf numFmtId="0" fontId="22" fillId="0" borderId="44" applyNumberFormat="0" applyFill="0" applyAlignment="0" applyProtection="0"/>
    <xf numFmtId="0" fontId="28" fillId="0" borderId="0"/>
    <xf numFmtId="0" fontId="28" fillId="0" borderId="0"/>
    <xf numFmtId="167" fontId="28" fillId="0" borderId="0" applyFont="0" applyFill="0" applyBorder="0" applyAlignment="0" applyProtection="0"/>
    <xf numFmtId="166" fontId="28" fillId="0" borderId="0" applyFont="0" applyFill="0" applyBorder="0" applyAlignment="0" applyProtection="0"/>
    <xf numFmtId="9" fontId="28" fillId="0" borderId="0" applyFont="0" applyFill="0" applyBorder="0" applyAlignment="0" applyProtection="0"/>
    <xf numFmtId="4" fontId="40" fillId="11" borderId="53" applyNumberFormat="0" applyProtection="0">
      <alignment vertical="center"/>
    </xf>
    <xf numFmtId="4" fontId="41" fillId="16" borderId="53" applyNumberFormat="0" applyProtection="0">
      <alignment vertical="center"/>
    </xf>
    <xf numFmtId="4" fontId="40" fillId="16" borderId="53" applyNumberFormat="0" applyProtection="0">
      <alignment horizontal="left" vertical="center" indent="1"/>
    </xf>
    <xf numFmtId="0" fontId="40" fillId="16" borderId="53" applyNumberFormat="0" applyProtection="0">
      <alignment horizontal="left" vertical="top" indent="1"/>
    </xf>
    <xf numFmtId="4" fontId="40" fillId="17" borderId="0" applyNumberFormat="0" applyProtection="0">
      <alignment horizontal="left" vertical="center" indent="1"/>
    </xf>
    <xf numFmtId="4" fontId="39" fillId="12" borderId="53" applyNumberFormat="0" applyProtection="0">
      <alignment horizontal="right" vertical="center"/>
    </xf>
    <xf numFmtId="4" fontId="39" fillId="10" borderId="53" applyNumberFormat="0" applyProtection="0">
      <alignment horizontal="right" vertical="center"/>
    </xf>
    <xf numFmtId="4" fontId="39" fillId="15" borderId="53" applyNumberFormat="0" applyProtection="0">
      <alignment horizontal="right" vertical="center"/>
    </xf>
    <xf numFmtId="4" fontId="39" fillId="14" borderId="53" applyNumberFormat="0" applyProtection="0">
      <alignment horizontal="right" vertical="center"/>
    </xf>
    <xf numFmtId="4" fontId="39" fillId="18" borderId="53" applyNumberFormat="0" applyProtection="0">
      <alignment horizontal="right" vertical="center"/>
    </xf>
    <xf numFmtId="4" fontId="39" fillId="13" borderId="53" applyNumberFormat="0" applyProtection="0">
      <alignment horizontal="right" vertical="center"/>
    </xf>
    <xf numFmtId="4" fontId="39" fillId="19" borderId="53" applyNumberFormat="0" applyProtection="0">
      <alignment horizontal="right" vertical="center"/>
    </xf>
    <xf numFmtId="4" fontId="39" fillId="20" borderId="53" applyNumberFormat="0" applyProtection="0">
      <alignment horizontal="right" vertical="center"/>
    </xf>
    <xf numFmtId="4" fontId="39" fillId="21" borderId="53" applyNumberFormat="0" applyProtection="0">
      <alignment horizontal="right" vertical="center"/>
    </xf>
    <xf numFmtId="4" fontId="40" fillId="22" borderId="54" applyNumberFormat="0" applyProtection="0">
      <alignment horizontal="left" vertical="center" indent="1"/>
    </xf>
    <xf numFmtId="4" fontId="39" fillId="23" borderId="0" applyNumberFormat="0" applyProtection="0">
      <alignment horizontal="left" vertical="center" indent="1"/>
    </xf>
    <xf numFmtId="4" fontId="42" fillId="24" borderId="0" applyNumberFormat="0" applyProtection="0">
      <alignment horizontal="left" vertical="center" indent="1"/>
    </xf>
    <xf numFmtId="4" fontId="39" fillId="25" borderId="53" applyNumberFormat="0" applyProtection="0">
      <alignment horizontal="right" vertical="center"/>
    </xf>
    <xf numFmtId="4" fontId="39" fillId="23" borderId="0" applyNumberFormat="0" applyProtection="0">
      <alignment horizontal="left" vertical="center" indent="1"/>
    </xf>
    <xf numFmtId="4" fontId="39" fillId="17" borderId="0" applyNumberFormat="0" applyProtection="0">
      <alignment horizontal="left" vertical="center" indent="1"/>
    </xf>
    <xf numFmtId="0" fontId="28" fillId="24" borderId="53" applyNumberFormat="0" applyProtection="0">
      <alignment horizontal="left" vertical="center" indent="1"/>
    </xf>
    <xf numFmtId="0" fontId="28" fillId="24" borderId="53" applyNumberFormat="0" applyProtection="0">
      <alignment horizontal="left" vertical="top" indent="1"/>
    </xf>
    <xf numFmtId="0" fontId="28" fillId="17" borderId="53" applyNumberFormat="0" applyProtection="0">
      <alignment horizontal="left" vertical="center" indent="1"/>
    </xf>
    <xf numFmtId="0" fontId="28" fillId="17" borderId="53" applyNumberFormat="0" applyProtection="0">
      <alignment horizontal="left" vertical="top" indent="1"/>
    </xf>
    <xf numFmtId="0" fontId="28" fillId="26" borderId="53" applyNumberFormat="0" applyProtection="0">
      <alignment horizontal="left" vertical="center" indent="1"/>
    </xf>
    <xf numFmtId="0" fontId="28" fillId="26" borderId="53" applyNumberFormat="0" applyProtection="0">
      <alignment horizontal="left" vertical="top" indent="1"/>
    </xf>
    <xf numFmtId="0" fontId="28" fillId="27" borderId="53" applyNumberFormat="0" applyProtection="0">
      <alignment horizontal="left" vertical="center" indent="1"/>
    </xf>
    <xf numFmtId="0" fontId="28" fillId="27" borderId="53" applyNumberFormat="0" applyProtection="0">
      <alignment horizontal="left" vertical="top" indent="1"/>
    </xf>
    <xf numFmtId="4" fontId="39" fillId="28" borderId="53" applyNumberFormat="0" applyProtection="0">
      <alignment vertical="center"/>
    </xf>
    <xf numFmtId="4" fontId="43" fillId="28" borderId="53" applyNumberFormat="0" applyProtection="0">
      <alignment vertical="center"/>
    </xf>
    <xf numFmtId="4" fontId="39" fillId="28" borderId="53" applyNumberFormat="0" applyProtection="0">
      <alignment horizontal="left" vertical="center" indent="1"/>
    </xf>
    <xf numFmtId="0" fontId="39" fillId="28" borderId="53" applyNumberFormat="0" applyProtection="0">
      <alignment horizontal="left" vertical="top" indent="1"/>
    </xf>
    <xf numFmtId="4" fontId="39" fillId="23" borderId="53" applyNumberFormat="0" applyProtection="0">
      <alignment horizontal="right" vertical="center"/>
    </xf>
    <xf numFmtId="4" fontId="43" fillId="23" borderId="53" applyNumberFormat="0" applyProtection="0">
      <alignment horizontal="right" vertical="center"/>
    </xf>
    <xf numFmtId="4" fontId="39" fillId="25" borderId="53" applyNumberFormat="0" applyProtection="0">
      <alignment horizontal="left" vertical="center" indent="1"/>
    </xf>
    <xf numFmtId="0" fontId="39" fillId="17" borderId="53" applyNumberFormat="0" applyProtection="0">
      <alignment horizontal="left" vertical="top" indent="1"/>
    </xf>
    <xf numFmtId="4" fontId="44" fillId="29" borderId="0" applyNumberFormat="0" applyProtection="0">
      <alignment horizontal="left" vertical="center" indent="1"/>
    </xf>
    <xf numFmtId="4" fontId="45" fillId="23" borderId="53" applyNumberFormat="0" applyProtection="0">
      <alignment horizontal="right" vertical="center"/>
    </xf>
    <xf numFmtId="4" fontId="40" fillId="11" borderId="59" applyNumberFormat="0" applyProtection="0">
      <alignment vertical="center"/>
    </xf>
    <xf numFmtId="4" fontId="41" fillId="16" borderId="59" applyNumberFormat="0" applyProtection="0">
      <alignment vertical="center"/>
    </xf>
    <xf numFmtId="4" fontId="40" fillId="16" borderId="59" applyNumberFormat="0" applyProtection="0">
      <alignment horizontal="left" vertical="center" indent="1"/>
    </xf>
    <xf numFmtId="0" fontId="40" fillId="16" borderId="59" applyNumberFormat="0" applyProtection="0">
      <alignment horizontal="left" vertical="top" indent="1"/>
    </xf>
    <xf numFmtId="4" fontId="39" fillId="12" borderId="59" applyNumberFormat="0" applyProtection="0">
      <alignment horizontal="right" vertical="center"/>
    </xf>
    <xf numFmtId="4" fontId="39" fillId="10" borderId="59" applyNumberFormat="0" applyProtection="0">
      <alignment horizontal="right" vertical="center"/>
    </xf>
    <xf numFmtId="4" fontId="39" fillId="15" borderId="59" applyNumberFormat="0" applyProtection="0">
      <alignment horizontal="right" vertical="center"/>
    </xf>
    <xf numFmtId="4" fontId="39" fillId="14" borderId="59" applyNumberFormat="0" applyProtection="0">
      <alignment horizontal="right" vertical="center"/>
    </xf>
    <xf numFmtId="4" fontId="39" fillId="18" borderId="59" applyNumberFormat="0" applyProtection="0">
      <alignment horizontal="right" vertical="center"/>
    </xf>
    <xf numFmtId="4" fontId="39" fillId="13" borderId="59" applyNumberFormat="0" applyProtection="0">
      <alignment horizontal="right" vertical="center"/>
    </xf>
    <xf numFmtId="4" fontId="39" fillId="19" borderId="59" applyNumberFormat="0" applyProtection="0">
      <alignment horizontal="right" vertical="center"/>
    </xf>
    <xf numFmtId="4" fontId="39" fillId="20" borderId="59" applyNumberFormat="0" applyProtection="0">
      <alignment horizontal="right" vertical="center"/>
    </xf>
    <xf numFmtId="4" fontId="39" fillId="21" borderId="59" applyNumberFormat="0" applyProtection="0">
      <alignment horizontal="right" vertical="center"/>
    </xf>
    <xf numFmtId="4" fontId="39" fillId="25" borderId="59" applyNumberFormat="0" applyProtection="0">
      <alignment horizontal="right" vertical="center"/>
    </xf>
    <xf numFmtId="0" fontId="28" fillId="24" borderId="59" applyNumberFormat="0" applyProtection="0">
      <alignment horizontal="left" vertical="center" indent="1"/>
    </xf>
    <xf numFmtId="0" fontId="28" fillId="24" borderId="59" applyNumberFormat="0" applyProtection="0">
      <alignment horizontal="left" vertical="top" indent="1"/>
    </xf>
    <xf numFmtId="0" fontId="28" fillId="17" borderId="59" applyNumberFormat="0" applyProtection="0">
      <alignment horizontal="left" vertical="center" indent="1"/>
    </xf>
    <xf numFmtId="0" fontId="28" fillId="17" borderId="59" applyNumberFormat="0" applyProtection="0">
      <alignment horizontal="left" vertical="top" indent="1"/>
    </xf>
    <xf numFmtId="0" fontId="28" fillId="26" borderId="59" applyNumberFormat="0" applyProtection="0">
      <alignment horizontal="left" vertical="center" indent="1"/>
    </xf>
    <xf numFmtId="0" fontId="28" fillId="26" borderId="59" applyNumberFormat="0" applyProtection="0">
      <alignment horizontal="left" vertical="top" indent="1"/>
    </xf>
    <xf numFmtId="0" fontId="28" fillId="27" borderId="59" applyNumberFormat="0" applyProtection="0">
      <alignment horizontal="left" vertical="center" indent="1"/>
    </xf>
    <xf numFmtId="0" fontId="28" fillId="27" borderId="59" applyNumberFormat="0" applyProtection="0">
      <alignment horizontal="left" vertical="top" indent="1"/>
    </xf>
    <xf numFmtId="4" fontId="39" fillId="28" borderId="59" applyNumberFormat="0" applyProtection="0">
      <alignment vertical="center"/>
    </xf>
    <xf numFmtId="4" fontId="43" fillId="28" borderId="59" applyNumberFormat="0" applyProtection="0">
      <alignment vertical="center"/>
    </xf>
    <xf numFmtId="4" fontId="39" fillId="28" borderId="59" applyNumberFormat="0" applyProtection="0">
      <alignment horizontal="left" vertical="center" indent="1"/>
    </xf>
    <xf numFmtId="0" fontId="39" fillId="28" borderId="59" applyNumberFormat="0" applyProtection="0">
      <alignment horizontal="left" vertical="top" indent="1"/>
    </xf>
    <xf numFmtId="4" fontId="39" fillId="23" borderId="59" applyNumberFormat="0" applyProtection="0">
      <alignment horizontal="right" vertical="center"/>
    </xf>
    <xf numFmtId="4" fontId="43" fillId="23" borderId="59" applyNumberFormat="0" applyProtection="0">
      <alignment horizontal="right" vertical="center"/>
    </xf>
    <xf numFmtId="4" fontId="39" fillId="25" borderId="59" applyNumberFormat="0" applyProtection="0">
      <alignment horizontal="left" vertical="center" indent="1"/>
    </xf>
    <xf numFmtId="0" fontId="39" fillId="17" borderId="59" applyNumberFormat="0" applyProtection="0">
      <alignment horizontal="left" vertical="top" indent="1"/>
    </xf>
    <xf numFmtId="4" fontId="45" fillId="23" borderId="59" applyNumberFormat="0" applyProtection="0">
      <alignment horizontal="right" vertical="center"/>
    </xf>
    <xf numFmtId="0" fontId="53" fillId="0" borderId="0"/>
    <xf numFmtId="0" fontId="54" fillId="0" borderId="0" applyNumberFormat="0" applyFill="0" applyBorder="0" applyAlignment="0" applyProtection="0">
      <alignment vertical="top"/>
      <protection locked="0"/>
    </xf>
    <xf numFmtId="0" fontId="55" fillId="0" borderId="0"/>
    <xf numFmtId="0" fontId="52" fillId="0" borderId="0"/>
    <xf numFmtId="0" fontId="52" fillId="0" borderId="0"/>
    <xf numFmtId="168" fontId="28" fillId="0" borderId="0" applyFont="0" applyFill="0" applyBorder="0" applyAlignment="0" applyProtection="0"/>
    <xf numFmtId="4" fontId="40" fillId="11" borderId="74" applyNumberFormat="0" applyProtection="0">
      <alignment vertical="center"/>
    </xf>
    <xf numFmtId="4" fontId="41" fillId="16" borderId="74" applyNumberFormat="0" applyProtection="0">
      <alignment vertical="center"/>
    </xf>
    <xf numFmtId="4" fontId="40" fillId="16" borderId="74" applyNumberFormat="0" applyProtection="0">
      <alignment horizontal="left" vertical="center" indent="1"/>
    </xf>
    <xf numFmtId="0" fontId="40" fillId="16" borderId="74" applyNumberFormat="0" applyProtection="0">
      <alignment horizontal="left" vertical="top" indent="1"/>
    </xf>
    <xf numFmtId="4" fontId="39" fillId="12" borderId="74" applyNumberFormat="0" applyProtection="0">
      <alignment horizontal="right" vertical="center"/>
    </xf>
    <xf numFmtId="4" fontId="39" fillId="10" borderId="74" applyNumberFormat="0" applyProtection="0">
      <alignment horizontal="right" vertical="center"/>
    </xf>
    <xf numFmtId="4" fontId="39" fillId="15" borderId="74" applyNumberFormat="0" applyProtection="0">
      <alignment horizontal="right" vertical="center"/>
    </xf>
    <xf numFmtId="4" fontId="39" fillId="14" borderId="74" applyNumberFormat="0" applyProtection="0">
      <alignment horizontal="right" vertical="center"/>
    </xf>
    <xf numFmtId="4" fontId="39" fillId="18" borderId="74" applyNumberFormat="0" applyProtection="0">
      <alignment horizontal="right" vertical="center"/>
    </xf>
    <xf numFmtId="4" fontId="39" fillId="13" borderId="74" applyNumberFormat="0" applyProtection="0">
      <alignment horizontal="right" vertical="center"/>
    </xf>
    <xf numFmtId="4" fontId="39" fillId="19" borderId="74" applyNumberFormat="0" applyProtection="0">
      <alignment horizontal="right" vertical="center"/>
    </xf>
    <xf numFmtId="4" fontId="39" fillId="20" borderId="74" applyNumberFormat="0" applyProtection="0">
      <alignment horizontal="right" vertical="center"/>
    </xf>
    <xf numFmtId="4" fontId="39" fillId="21" borderId="74" applyNumberFormat="0" applyProtection="0">
      <alignment horizontal="right" vertical="center"/>
    </xf>
    <xf numFmtId="4" fontId="39" fillId="25" borderId="74" applyNumberFormat="0" applyProtection="0">
      <alignment horizontal="right" vertical="center"/>
    </xf>
    <xf numFmtId="0" fontId="28" fillId="24" borderId="74" applyNumberFormat="0" applyProtection="0">
      <alignment horizontal="left" vertical="center" indent="1"/>
    </xf>
    <xf numFmtId="0" fontId="28" fillId="24" borderId="74" applyNumberFormat="0" applyProtection="0">
      <alignment horizontal="left" vertical="top" indent="1"/>
    </xf>
    <xf numFmtId="0" fontId="28" fillId="17" borderId="74" applyNumberFormat="0" applyProtection="0">
      <alignment horizontal="left" vertical="center" indent="1"/>
    </xf>
    <xf numFmtId="0" fontId="28" fillId="17" borderId="74" applyNumberFormat="0" applyProtection="0">
      <alignment horizontal="left" vertical="top" indent="1"/>
    </xf>
    <xf numFmtId="0" fontId="28" fillId="26" borderId="74" applyNumberFormat="0" applyProtection="0">
      <alignment horizontal="left" vertical="center" indent="1"/>
    </xf>
    <xf numFmtId="0" fontId="28" fillId="26" borderId="74" applyNumberFormat="0" applyProtection="0">
      <alignment horizontal="left" vertical="top" indent="1"/>
    </xf>
    <xf numFmtId="0" fontId="28" fillId="27" borderId="74" applyNumberFormat="0" applyProtection="0">
      <alignment horizontal="left" vertical="center" indent="1"/>
    </xf>
    <xf numFmtId="0" fontId="28" fillId="27" borderId="74" applyNumberFormat="0" applyProtection="0">
      <alignment horizontal="left" vertical="top" indent="1"/>
    </xf>
    <xf numFmtId="4" fontId="39" fillId="28" borderId="74" applyNumberFormat="0" applyProtection="0">
      <alignment vertical="center"/>
    </xf>
    <xf numFmtId="4" fontId="43" fillId="28" borderId="74" applyNumberFormat="0" applyProtection="0">
      <alignment vertical="center"/>
    </xf>
    <xf numFmtId="4" fontId="39" fillId="28" borderId="74" applyNumberFormat="0" applyProtection="0">
      <alignment horizontal="left" vertical="center" indent="1"/>
    </xf>
    <xf numFmtId="0" fontId="39" fillId="28" borderId="74" applyNumberFormat="0" applyProtection="0">
      <alignment horizontal="left" vertical="top" indent="1"/>
    </xf>
    <xf numFmtId="4" fontId="39" fillId="23" borderId="74" applyNumberFormat="0" applyProtection="0">
      <alignment horizontal="right" vertical="center"/>
    </xf>
    <xf numFmtId="4" fontId="43" fillId="23" borderId="74" applyNumberFormat="0" applyProtection="0">
      <alignment horizontal="right" vertical="center"/>
    </xf>
    <xf numFmtId="4" fontId="39" fillId="25" borderId="74" applyNumberFormat="0" applyProtection="0">
      <alignment horizontal="left" vertical="center" indent="1"/>
    </xf>
    <xf numFmtId="0" fontId="39" fillId="17" borderId="74" applyNumberFormat="0" applyProtection="0">
      <alignment horizontal="left" vertical="top" indent="1"/>
    </xf>
    <xf numFmtId="4" fontId="45" fillId="23" borderId="74" applyNumberFormat="0" applyProtection="0">
      <alignment horizontal="right" vertical="center"/>
    </xf>
    <xf numFmtId="4" fontId="40" fillId="11" borderId="75" applyNumberFormat="0" applyProtection="0">
      <alignment vertical="center"/>
    </xf>
    <xf numFmtId="4" fontId="41" fillId="16" borderId="75" applyNumberFormat="0" applyProtection="0">
      <alignment vertical="center"/>
    </xf>
    <xf numFmtId="4" fontId="40" fillId="16" borderId="75" applyNumberFormat="0" applyProtection="0">
      <alignment horizontal="left" vertical="center" indent="1"/>
    </xf>
    <xf numFmtId="0" fontId="40" fillId="16" borderId="75" applyNumberFormat="0" applyProtection="0">
      <alignment horizontal="left" vertical="top" indent="1"/>
    </xf>
    <xf numFmtId="4" fontId="39" fillId="12" borderId="75" applyNumberFormat="0" applyProtection="0">
      <alignment horizontal="right" vertical="center"/>
    </xf>
    <xf numFmtId="4" fontId="39" fillId="10" borderId="75" applyNumberFormat="0" applyProtection="0">
      <alignment horizontal="right" vertical="center"/>
    </xf>
    <xf numFmtId="4" fontId="39" fillId="15" borderId="75" applyNumberFormat="0" applyProtection="0">
      <alignment horizontal="right" vertical="center"/>
    </xf>
    <xf numFmtId="4" fontId="39" fillId="14" borderId="75" applyNumberFormat="0" applyProtection="0">
      <alignment horizontal="right" vertical="center"/>
    </xf>
    <xf numFmtId="4" fontId="39" fillId="18" borderId="75" applyNumberFormat="0" applyProtection="0">
      <alignment horizontal="right" vertical="center"/>
    </xf>
    <xf numFmtId="4" fontId="39" fillId="13" borderId="75" applyNumberFormat="0" applyProtection="0">
      <alignment horizontal="right" vertical="center"/>
    </xf>
    <xf numFmtId="4" fontId="39" fillId="19" borderId="75" applyNumberFormat="0" applyProtection="0">
      <alignment horizontal="right" vertical="center"/>
    </xf>
    <xf numFmtId="4" fontId="39" fillId="20" borderId="75" applyNumberFormat="0" applyProtection="0">
      <alignment horizontal="right" vertical="center"/>
    </xf>
    <xf numFmtId="4" fontId="39" fillId="21" borderId="75" applyNumberFormat="0" applyProtection="0">
      <alignment horizontal="right" vertical="center"/>
    </xf>
    <xf numFmtId="4" fontId="39" fillId="25" borderId="75" applyNumberFormat="0" applyProtection="0">
      <alignment horizontal="right" vertical="center"/>
    </xf>
    <xf numFmtId="0" fontId="28" fillId="24" borderId="75" applyNumberFormat="0" applyProtection="0">
      <alignment horizontal="left" vertical="center" indent="1"/>
    </xf>
    <xf numFmtId="0" fontId="28" fillId="24" borderId="75" applyNumberFormat="0" applyProtection="0">
      <alignment horizontal="left" vertical="top" indent="1"/>
    </xf>
    <xf numFmtId="0" fontId="28" fillId="17" borderId="75" applyNumberFormat="0" applyProtection="0">
      <alignment horizontal="left" vertical="center" indent="1"/>
    </xf>
    <xf numFmtId="0" fontId="28" fillId="17" borderId="75" applyNumberFormat="0" applyProtection="0">
      <alignment horizontal="left" vertical="top" indent="1"/>
    </xf>
    <xf numFmtId="0" fontId="28" fillId="26" borderId="75" applyNumberFormat="0" applyProtection="0">
      <alignment horizontal="left" vertical="center" indent="1"/>
    </xf>
    <xf numFmtId="0" fontId="28" fillId="26" borderId="75" applyNumberFormat="0" applyProtection="0">
      <alignment horizontal="left" vertical="top" indent="1"/>
    </xf>
    <xf numFmtId="0" fontId="28" fillId="27" borderId="75" applyNumberFormat="0" applyProtection="0">
      <alignment horizontal="left" vertical="center" indent="1"/>
    </xf>
    <xf numFmtId="0" fontId="28" fillId="27" borderId="75" applyNumberFormat="0" applyProtection="0">
      <alignment horizontal="left" vertical="top" indent="1"/>
    </xf>
    <xf numFmtId="4" fontId="39" fillId="28" borderId="75" applyNumberFormat="0" applyProtection="0">
      <alignment vertical="center"/>
    </xf>
    <xf numFmtId="4" fontId="43" fillId="28" borderId="75" applyNumberFormat="0" applyProtection="0">
      <alignment vertical="center"/>
    </xf>
    <xf numFmtId="4" fontId="39" fillId="28" borderId="75" applyNumberFormat="0" applyProtection="0">
      <alignment horizontal="left" vertical="center" indent="1"/>
    </xf>
    <xf numFmtId="0" fontId="39" fillId="28" borderId="75" applyNumberFormat="0" applyProtection="0">
      <alignment horizontal="left" vertical="top" indent="1"/>
    </xf>
    <xf numFmtId="4" fontId="39" fillId="23" borderId="75" applyNumberFormat="0" applyProtection="0">
      <alignment horizontal="right" vertical="center"/>
    </xf>
    <xf numFmtId="4" fontId="43" fillId="23" borderId="75" applyNumberFormat="0" applyProtection="0">
      <alignment horizontal="right" vertical="center"/>
    </xf>
    <xf numFmtId="4" fontId="39" fillId="25" borderId="75" applyNumberFormat="0" applyProtection="0">
      <alignment horizontal="left" vertical="center" indent="1"/>
    </xf>
    <xf numFmtId="0" fontId="39" fillId="17" borderId="75" applyNumberFormat="0" applyProtection="0">
      <alignment horizontal="left" vertical="top" indent="1"/>
    </xf>
    <xf numFmtId="4" fontId="45" fillId="23" borderId="75" applyNumberFormat="0" applyProtection="0">
      <alignment horizontal="right" vertical="center"/>
    </xf>
    <xf numFmtId="4" fontId="40" fillId="11" borderId="75" applyNumberFormat="0" applyProtection="0">
      <alignment vertical="center"/>
    </xf>
    <xf numFmtId="4" fontId="39" fillId="12" borderId="75" applyNumberFormat="0" applyProtection="0">
      <alignment horizontal="right" vertical="center"/>
    </xf>
    <xf numFmtId="4" fontId="40" fillId="11" borderId="75" applyNumberFormat="0" applyProtection="0">
      <alignment vertical="center"/>
    </xf>
    <xf numFmtId="4" fontId="39" fillId="12" borderId="75" applyNumberFormat="0" applyProtection="0">
      <alignment horizontal="right" vertical="center"/>
    </xf>
    <xf numFmtId="4" fontId="40" fillId="11" borderId="75" applyNumberFormat="0" applyProtection="0">
      <alignment vertical="center"/>
    </xf>
    <xf numFmtId="4" fontId="39" fillId="10" borderId="75" applyNumberFormat="0" applyProtection="0">
      <alignment horizontal="right" vertical="center"/>
    </xf>
    <xf numFmtId="4" fontId="40" fillId="16" borderId="75" applyNumberFormat="0" applyProtection="0">
      <alignment horizontal="left" vertical="center" indent="1"/>
    </xf>
    <xf numFmtId="4" fontId="43" fillId="28" borderId="75" applyNumberFormat="0" applyProtection="0">
      <alignment vertical="center"/>
    </xf>
    <xf numFmtId="4" fontId="39" fillId="28" borderId="75" applyNumberFormat="0" applyProtection="0">
      <alignment vertical="center"/>
    </xf>
    <xf numFmtId="0" fontId="28" fillId="27" borderId="75" applyNumberFormat="0" applyProtection="0">
      <alignment horizontal="left" vertical="center" indent="1"/>
    </xf>
    <xf numFmtId="0" fontId="28" fillId="26" borderId="75" applyNumberFormat="0" applyProtection="0">
      <alignment horizontal="left" vertical="center" indent="1"/>
    </xf>
    <xf numFmtId="0" fontId="28" fillId="17" borderId="75" applyNumberFormat="0" applyProtection="0">
      <alignment horizontal="left" vertical="center" indent="1"/>
    </xf>
    <xf numFmtId="0" fontId="28" fillId="24" borderId="75" applyNumberFormat="0" applyProtection="0">
      <alignment horizontal="left" vertical="center" indent="1"/>
    </xf>
    <xf numFmtId="4" fontId="39" fillId="25" borderId="75" applyNumberFormat="0" applyProtection="0">
      <alignment horizontal="right" vertical="center"/>
    </xf>
    <xf numFmtId="4" fontId="39" fillId="20" borderId="75" applyNumberFormat="0" applyProtection="0">
      <alignment horizontal="right" vertical="center"/>
    </xf>
    <xf numFmtId="4" fontId="39" fillId="13" borderId="75" applyNumberFormat="0" applyProtection="0">
      <alignment horizontal="right" vertical="center"/>
    </xf>
    <xf numFmtId="4" fontId="39" fillId="14" borderId="75" applyNumberFormat="0" applyProtection="0">
      <alignment horizontal="right" vertical="center"/>
    </xf>
    <xf numFmtId="4" fontId="39" fillId="10" borderId="75" applyNumberFormat="0" applyProtection="0">
      <alignment horizontal="right" vertical="center"/>
    </xf>
    <xf numFmtId="0" fontId="40" fillId="16" borderId="75" applyNumberFormat="0" applyProtection="0">
      <alignment horizontal="left" vertical="top" indent="1"/>
    </xf>
    <xf numFmtId="4" fontId="41" fillId="16" borderId="75" applyNumberFormat="0" applyProtection="0">
      <alignment vertical="center"/>
    </xf>
    <xf numFmtId="4" fontId="39" fillId="25" borderId="75" applyNumberFormat="0" applyProtection="0">
      <alignment horizontal="right" vertical="center"/>
    </xf>
    <xf numFmtId="4" fontId="40" fillId="11" borderId="75" applyNumberFormat="0" applyProtection="0">
      <alignment vertical="center"/>
    </xf>
    <xf numFmtId="4" fontId="39" fillId="20" borderId="75" applyNumberFormat="0" applyProtection="0">
      <alignment horizontal="right" vertical="center"/>
    </xf>
    <xf numFmtId="0" fontId="28" fillId="26" borderId="75" applyNumberFormat="0" applyProtection="0">
      <alignment horizontal="left" vertical="center" indent="1"/>
    </xf>
    <xf numFmtId="4" fontId="41" fillId="16" borderId="75" applyNumberFormat="0" applyProtection="0">
      <alignment vertical="center"/>
    </xf>
    <xf numFmtId="4" fontId="39" fillId="25" borderId="75" applyNumberFormat="0" applyProtection="0">
      <alignment horizontal="right" vertical="center"/>
    </xf>
    <xf numFmtId="4" fontId="40" fillId="11" borderId="75" applyNumberFormat="0" applyProtection="0">
      <alignment vertical="center"/>
    </xf>
    <xf numFmtId="4" fontId="39" fillId="18" borderId="75" applyNumberFormat="0" applyProtection="0">
      <alignment horizontal="right" vertical="center"/>
    </xf>
    <xf numFmtId="0" fontId="28" fillId="24" borderId="75" applyNumberFormat="0" applyProtection="0">
      <alignment horizontal="left" vertical="top" indent="1"/>
    </xf>
    <xf numFmtId="0" fontId="28" fillId="26" borderId="75" applyNumberFormat="0" applyProtection="0">
      <alignment horizontal="left" vertical="top" indent="1"/>
    </xf>
    <xf numFmtId="4" fontId="40" fillId="16" borderId="75" applyNumberFormat="0" applyProtection="0">
      <alignment horizontal="left" vertical="center" indent="1"/>
    </xf>
    <xf numFmtId="4" fontId="40" fillId="11" borderId="75" applyNumberFormat="0" applyProtection="0">
      <alignment vertical="center"/>
    </xf>
    <xf numFmtId="4" fontId="39" fillId="12" borderId="75" applyNumberFormat="0" applyProtection="0">
      <alignment horizontal="right" vertical="center"/>
    </xf>
    <xf numFmtId="4" fontId="39" fillId="18" borderId="75" applyNumberFormat="0" applyProtection="0">
      <alignment horizontal="right" vertical="center"/>
    </xf>
    <xf numFmtId="4" fontId="39" fillId="21" borderId="75" applyNumberFormat="0" applyProtection="0">
      <alignment horizontal="right" vertical="center"/>
    </xf>
    <xf numFmtId="0" fontId="28" fillId="26" borderId="75" applyNumberFormat="0" applyProtection="0">
      <alignment horizontal="left" vertical="top" indent="1"/>
    </xf>
    <xf numFmtId="4" fontId="40" fillId="16" borderId="75" applyNumberFormat="0" applyProtection="0">
      <alignment horizontal="left" vertical="center" indent="1"/>
    </xf>
    <xf numFmtId="4" fontId="39" fillId="10" borderId="75" applyNumberFormat="0" applyProtection="0">
      <alignment horizontal="right" vertical="center"/>
    </xf>
    <xf numFmtId="4" fontId="40" fillId="11" borderId="75" applyNumberFormat="0" applyProtection="0">
      <alignment vertical="center"/>
    </xf>
    <xf numFmtId="4" fontId="39" fillId="12" borderId="75" applyNumberFormat="0" applyProtection="0">
      <alignment horizontal="right" vertical="center"/>
    </xf>
    <xf numFmtId="4" fontId="40" fillId="11" borderId="75" applyNumberFormat="0" applyProtection="0">
      <alignment vertical="center"/>
    </xf>
    <xf numFmtId="4" fontId="39" fillId="12" borderId="75" applyNumberFormat="0" applyProtection="0">
      <alignment horizontal="right" vertical="center"/>
    </xf>
    <xf numFmtId="4" fontId="40" fillId="11" borderId="75" applyNumberFormat="0" applyProtection="0">
      <alignment vertical="center"/>
    </xf>
    <xf numFmtId="4" fontId="41" fillId="16" borderId="75" applyNumberFormat="0" applyProtection="0">
      <alignment vertical="center"/>
    </xf>
    <xf numFmtId="4" fontId="40" fillId="16" borderId="75" applyNumberFormat="0" applyProtection="0">
      <alignment horizontal="left" vertical="center" indent="1"/>
    </xf>
    <xf numFmtId="0" fontId="40" fillId="16" borderId="75" applyNumberFormat="0" applyProtection="0">
      <alignment horizontal="left" vertical="top" indent="1"/>
    </xf>
    <xf numFmtId="4" fontId="39" fillId="12" borderId="75" applyNumberFormat="0" applyProtection="0">
      <alignment horizontal="right" vertical="center"/>
    </xf>
    <xf numFmtId="4" fontId="39" fillId="10" borderId="75" applyNumberFormat="0" applyProtection="0">
      <alignment horizontal="right" vertical="center"/>
    </xf>
    <xf numFmtId="4" fontId="39" fillId="15" borderId="75" applyNumberFormat="0" applyProtection="0">
      <alignment horizontal="right" vertical="center"/>
    </xf>
    <xf numFmtId="4" fontId="39" fillId="14" borderId="75" applyNumberFormat="0" applyProtection="0">
      <alignment horizontal="right" vertical="center"/>
    </xf>
    <xf numFmtId="4" fontId="39" fillId="18" borderId="75" applyNumberFormat="0" applyProtection="0">
      <alignment horizontal="right" vertical="center"/>
    </xf>
    <xf numFmtId="4" fontId="39" fillId="13" borderId="75" applyNumberFormat="0" applyProtection="0">
      <alignment horizontal="right" vertical="center"/>
    </xf>
    <xf numFmtId="4" fontId="39" fillId="19" borderId="75" applyNumberFormat="0" applyProtection="0">
      <alignment horizontal="right" vertical="center"/>
    </xf>
    <xf numFmtId="4" fontId="39" fillId="20" borderId="75" applyNumberFormat="0" applyProtection="0">
      <alignment horizontal="right" vertical="center"/>
    </xf>
    <xf numFmtId="4" fontId="39" fillId="21" borderId="75" applyNumberFormat="0" applyProtection="0">
      <alignment horizontal="right" vertical="center"/>
    </xf>
    <xf numFmtId="4" fontId="39" fillId="25" borderId="75" applyNumberFormat="0" applyProtection="0">
      <alignment horizontal="right" vertical="center"/>
    </xf>
    <xf numFmtId="0" fontId="28" fillId="24" borderId="75" applyNumberFormat="0" applyProtection="0">
      <alignment horizontal="left" vertical="center" indent="1"/>
    </xf>
    <xf numFmtId="0" fontId="28" fillId="24" borderId="75" applyNumberFormat="0" applyProtection="0">
      <alignment horizontal="left" vertical="top" indent="1"/>
    </xf>
    <xf numFmtId="0" fontId="28" fillId="17" borderId="75" applyNumberFormat="0" applyProtection="0">
      <alignment horizontal="left" vertical="center" indent="1"/>
    </xf>
    <xf numFmtId="0" fontId="28" fillId="17" borderId="75" applyNumberFormat="0" applyProtection="0">
      <alignment horizontal="left" vertical="top" indent="1"/>
    </xf>
    <xf numFmtId="0" fontId="28" fillId="26" borderId="75" applyNumberFormat="0" applyProtection="0">
      <alignment horizontal="left" vertical="center" indent="1"/>
    </xf>
    <xf numFmtId="0" fontId="28" fillId="26" borderId="75" applyNumberFormat="0" applyProtection="0">
      <alignment horizontal="left" vertical="top" indent="1"/>
    </xf>
    <xf numFmtId="0" fontId="28" fillId="27" borderId="75" applyNumberFormat="0" applyProtection="0">
      <alignment horizontal="left" vertical="center" indent="1"/>
    </xf>
    <xf numFmtId="0" fontId="28" fillId="27" borderId="75" applyNumberFormat="0" applyProtection="0">
      <alignment horizontal="left" vertical="top" indent="1"/>
    </xf>
    <xf numFmtId="4" fontId="39" fillId="28" borderId="75" applyNumberFormat="0" applyProtection="0">
      <alignment vertical="center"/>
    </xf>
    <xf numFmtId="4" fontId="43" fillId="28" borderId="75" applyNumberFormat="0" applyProtection="0">
      <alignment vertical="center"/>
    </xf>
    <xf numFmtId="4" fontId="39" fillId="28" borderId="75" applyNumberFormat="0" applyProtection="0">
      <alignment horizontal="left" vertical="center" indent="1"/>
    </xf>
    <xf numFmtId="0" fontId="39" fillId="28" borderId="75" applyNumberFormat="0" applyProtection="0">
      <alignment horizontal="left" vertical="top" indent="1"/>
    </xf>
    <xf numFmtId="4" fontId="39" fillId="23" borderId="75" applyNumberFormat="0" applyProtection="0">
      <alignment horizontal="right" vertical="center"/>
    </xf>
    <xf numFmtId="4" fontId="43" fillId="23" borderId="75" applyNumberFormat="0" applyProtection="0">
      <alignment horizontal="right" vertical="center"/>
    </xf>
    <xf numFmtId="4" fontId="39" fillId="25" borderId="75" applyNumberFormat="0" applyProtection="0">
      <alignment horizontal="left" vertical="center" indent="1"/>
    </xf>
    <xf numFmtId="0" fontId="39" fillId="17" borderId="75" applyNumberFormat="0" applyProtection="0">
      <alignment horizontal="left" vertical="top" indent="1"/>
    </xf>
    <xf numFmtId="4" fontId="45" fillId="23" borderId="75" applyNumberFormat="0" applyProtection="0">
      <alignment horizontal="right" vertical="center"/>
    </xf>
    <xf numFmtId="4" fontId="40" fillId="16" borderId="75" applyNumberFormat="0" applyProtection="0">
      <alignment horizontal="left" vertical="center" indent="1"/>
    </xf>
    <xf numFmtId="0" fontId="40" fillId="16" borderId="75" applyNumberFormat="0" applyProtection="0">
      <alignment horizontal="left" vertical="top" indent="1"/>
    </xf>
    <xf numFmtId="4" fontId="39" fillId="12" borderId="75" applyNumberFormat="0" applyProtection="0">
      <alignment horizontal="right" vertical="center"/>
    </xf>
    <xf numFmtId="4" fontId="40" fillId="11" borderId="75" applyNumberFormat="0" applyProtection="0">
      <alignment vertical="center"/>
    </xf>
    <xf numFmtId="4" fontId="39" fillId="10" borderId="75" applyNumberFormat="0" applyProtection="0">
      <alignment horizontal="right" vertical="center"/>
    </xf>
    <xf numFmtId="4" fontId="41" fillId="16" borderId="75" applyNumberFormat="0" applyProtection="0">
      <alignment vertical="center"/>
    </xf>
    <xf numFmtId="4" fontId="39" fillId="15" borderId="75" applyNumberFormat="0" applyProtection="0">
      <alignment horizontal="right" vertical="center"/>
    </xf>
    <xf numFmtId="4" fontId="39" fillId="14" borderId="75" applyNumberFormat="0" applyProtection="0">
      <alignment horizontal="right" vertical="center"/>
    </xf>
    <xf numFmtId="4" fontId="39" fillId="18" borderId="75" applyNumberFormat="0" applyProtection="0">
      <alignment horizontal="right" vertical="center"/>
    </xf>
    <xf numFmtId="4" fontId="39" fillId="13" borderId="75" applyNumberFormat="0" applyProtection="0">
      <alignment horizontal="right" vertical="center"/>
    </xf>
    <xf numFmtId="4" fontId="39" fillId="19" borderId="75" applyNumberFormat="0" applyProtection="0">
      <alignment horizontal="right" vertical="center"/>
    </xf>
    <xf numFmtId="4" fontId="39" fillId="20" borderId="75" applyNumberFormat="0" applyProtection="0">
      <alignment horizontal="right" vertical="center"/>
    </xf>
    <xf numFmtId="4" fontId="39" fillId="21" borderId="75" applyNumberFormat="0" applyProtection="0">
      <alignment horizontal="right" vertical="center"/>
    </xf>
    <xf numFmtId="4" fontId="39" fillId="25" borderId="75" applyNumberFormat="0" applyProtection="0">
      <alignment horizontal="right" vertical="center"/>
    </xf>
    <xf numFmtId="0" fontId="28" fillId="24" borderId="75" applyNumberFormat="0" applyProtection="0">
      <alignment horizontal="left" vertical="center" indent="1"/>
    </xf>
    <xf numFmtId="0" fontId="28" fillId="24" borderId="75" applyNumberFormat="0" applyProtection="0">
      <alignment horizontal="left" vertical="top" indent="1"/>
    </xf>
    <xf numFmtId="0" fontId="28" fillId="17" borderId="75" applyNumberFormat="0" applyProtection="0">
      <alignment horizontal="left" vertical="center" indent="1"/>
    </xf>
    <xf numFmtId="0" fontId="28" fillId="17" borderId="75" applyNumberFormat="0" applyProtection="0">
      <alignment horizontal="left" vertical="top" indent="1"/>
    </xf>
    <xf numFmtId="0" fontId="28" fillId="26" borderId="75" applyNumberFormat="0" applyProtection="0">
      <alignment horizontal="left" vertical="center" indent="1"/>
    </xf>
    <xf numFmtId="0" fontId="28" fillId="26" borderId="75" applyNumberFormat="0" applyProtection="0">
      <alignment horizontal="left" vertical="top" indent="1"/>
    </xf>
    <xf numFmtId="0" fontId="28" fillId="27" borderId="75" applyNumberFormat="0" applyProtection="0">
      <alignment horizontal="left" vertical="center" indent="1"/>
    </xf>
    <xf numFmtId="0" fontId="28" fillId="27" borderId="75" applyNumberFormat="0" applyProtection="0">
      <alignment horizontal="left" vertical="top" indent="1"/>
    </xf>
    <xf numFmtId="4" fontId="39" fillId="28" borderId="75" applyNumberFormat="0" applyProtection="0">
      <alignment vertical="center"/>
    </xf>
    <xf numFmtId="4" fontId="43" fillId="28" borderId="75" applyNumberFormat="0" applyProtection="0">
      <alignment vertical="center"/>
    </xf>
    <xf numFmtId="4" fontId="39" fillId="28" borderId="75" applyNumberFormat="0" applyProtection="0">
      <alignment horizontal="left" vertical="center" indent="1"/>
    </xf>
    <xf numFmtId="0" fontId="39" fillId="28" borderId="75" applyNumberFormat="0" applyProtection="0">
      <alignment horizontal="left" vertical="top" indent="1"/>
    </xf>
    <xf numFmtId="4" fontId="39" fillId="23" borderId="75" applyNumberFormat="0" applyProtection="0">
      <alignment horizontal="right" vertical="center"/>
    </xf>
    <xf numFmtId="4" fontId="43" fillId="23" borderId="75" applyNumberFormat="0" applyProtection="0">
      <alignment horizontal="right" vertical="center"/>
    </xf>
    <xf numFmtId="4" fontId="39" fillId="25" borderId="75" applyNumberFormat="0" applyProtection="0">
      <alignment horizontal="left" vertical="center" indent="1"/>
    </xf>
    <xf numFmtId="0" fontId="39" fillId="17" borderId="75" applyNumberFormat="0" applyProtection="0">
      <alignment horizontal="left" vertical="top" indent="1"/>
    </xf>
    <xf numFmtId="4" fontId="45" fillId="23" borderId="75" applyNumberFormat="0" applyProtection="0">
      <alignment horizontal="right" vertical="center"/>
    </xf>
    <xf numFmtId="4" fontId="40" fillId="16" borderId="75" applyNumberFormat="0" applyProtection="0">
      <alignment horizontal="left" vertical="center" indent="1"/>
    </xf>
    <xf numFmtId="0" fontId="40" fillId="16" borderId="75" applyNumberFormat="0" applyProtection="0">
      <alignment horizontal="left" vertical="top" indent="1"/>
    </xf>
    <xf numFmtId="4" fontId="39" fillId="12" borderId="75" applyNumberFormat="0" applyProtection="0">
      <alignment horizontal="right" vertical="center"/>
    </xf>
    <xf numFmtId="4" fontId="45" fillId="23" borderId="75" applyNumberFormat="0" applyProtection="0">
      <alignment horizontal="right" vertical="center"/>
    </xf>
    <xf numFmtId="4" fontId="39" fillId="10" borderId="75" applyNumberFormat="0" applyProtection="0">
      <alignment horizontal="right" vertical="center"/>
    </xf>
    <xf numFmtId="4" fontId="41" fillId="16" borderId="75" applyNumberFormat="0" applyProtection="0">
      <alignment vertical="center"/>
    </xf>
    <xf numFmtId="4" fontId="39" fillId="15" borderId="75" applyNumberFormat="0" applyProtection="0">
      <alignment horizontal="right" vertical="center"/>
    </xf>
    <xf numFmtId="4" fontId="39" fillId="14" borderId="75" applyNumberFormat="0" applyProtection="0">
      <alignment horizontal="right" vertical="center"/>
    </xf>
    <xf numFmtId="4" fontId="39" fillId="18" borderId="75" applyNumberFormat="0" applyProtection="0">
      <alignment horizontal="right" vertical="center"/>
    </xf>
    <xf numFmtId="4" fontId="39" fillId="13" borderId="75" applyNumberFormat="0" applyProtection="0">
      <alignment horizontal="right" vertical="center"/>
    </xf>
    <xf numFmtId="4" fontId="39" fillId="19" borderId="75" applyNumberFormat="0" applyProtection="0">
      <alignment horizontal="right" vertical="center"/>
    </xf>
    <xf numFmtId="4" fontId="39" fillId="20" borderId="75" applyNumberFormat="0" applyProtection="0">
      <alignment horizontal="right" vertical="center"/>
    </xf>
    <xf numFmtId="4" fontId="39" fillId="21" borderId="75" applyNumberFormat="0" applyProtection="0">
      <alignment horizontal="right" vertical="center"/>
    </xf>
    <xf numFmtId="4" fontId="39" fillId="25" borderId="75" applyNumberFormat="0" applyProtection="0">
      <alignment horizontal="right" vertical="center"/>
    </xf>
    <xf numFmtId="0" fontId="28" fillId="24" borderId="75" applyNumberFormat="0" applyProtection="0">
      <alignment horizontal="left" vertical="center" indent="1"/>
    </xf>
    <xf numFmtId="0" fontId="28" fillId="24" borderId="75" applyNumberFormat="0" applyProtection="0">
      <alignment horizontal="left" vertical="top" indent="1"/>
    </xf>
    <xf numFmtId="0" fontId="28" fillId="17" borderId="75" applyNumberFormat="0" applyProtection="0">
      <alignment horizontal="left" vertical="center" indent="1"/>
    </xf>
    <xf numFmtId="0" fontId="28" fillId="17" borderId="75" applyNumberFormat="0" applyProtection="0">
      <alignment horizontal="left" vertical="top" indent="1"/>
    </xf>
    <xf numFmtId="0" fontId="28" fillId="26" borderId="75" applyNumberFormat="0" applyProtection="0">
      <alignment horizontal="left" vertical="center" indent="1"/>
    </xf>
    <xf numFmtId="0" fontId="28" fillId="26" borderId="75" applyNumberFormat="0" applyProtection="0">
      <alignment horizontal="left" vertical="top" indent="1"/>
    </xf>
    <xf numFmtId="0" fontId="28" fillId="27" borderId="75" applyNumberFormat="0" applyProtection="0">
      <alignment horizontal="left" vertical="center" indent="1"/>
    </xf>
    <xf numFmtId="0" fontId="28" fillId="27" borderId="75" applyNumberFormat="0" applyProtection="0">
      <alignment horizontal="left" vertical="top" indent="1"/>
    </xf>
    <xf numFmtId="4" fontId="39" fillId="28" borderId="75" applyNumberFormat="0" applyProtection="0">
      <alignment vertical="center"/>
    </xf>
    <xf numFmtId="4" fontId="43" fillId="28" borderId="75" applyNumberFormat="0" applyProtection="0">
      <alignment vertical="center"/>
    </xf>
    <xf numFmtId="4" fontId="39" fillId="28" borderId="75" applyNumberFormat="0" applyProtection="0">
      <alignment horizontal="left" vertical="center" indent="1"/>
    </xf>
    <xf numFmtId="0" fontId="39" fillId="28" borderId="75" applyNumberFormat="0" applyProtection="0">
      <alignment horizontal="left" vertical="top" indent="1"/>
    </xf>
    <xf numFmtId="4" fontId="39" fillId="23" borderId="75" applyNumberFormat="0" applyProtection="0">
      <alignment horizontal="right" vertical="center"/>
    </xf>
    <xf numFmtId="4" fontId="43" fillId="23" borderId="75" applyNumberFormat="0" applyProtection="0">
      <alignment horizontal="right" vertical="center"/>
    </xf>
    <xf numFmtId="4" fontId="39" fillId="25" borderId="75" applyNumberFormat="0" applyProtection="0">
      <alignment horizontal="left" vertical="center" indent="1"/>
    </xf>
    <xf numFmtId="0" fontId="39" fillId="17" borderId="75" applyNumberFormat="0" applyProtection="0">
      <alignment horizontal="left" vertical="top" indent="1"/>
    </xf>
    <xf numFmtId="4" fontId="45" fillId="23" borderId="75" applyNumberFormat="0" applyProtection="0">
      <alignment horizontal="right" vertical="center"/>
    </xf>
    <xf numFmtId="4" fontId="40" fillId="16" borderId="75" applyNumberFormat="0" applyProtection="0">
      <alignment horizontal="left" vertical="center" indent="1"/>
    </xf>
    <xf numFmtId="0" fontId="40" fillId="16" borderId="75" applyNumberFormat="0" applyProtection="0">
      <alignment horizontal="left" vertical="top" indent="1"/>
    </xf>
    <xf numFmtId="0" fontId="40" fillId="16" borderId="75" applyNumberFormat="0" applyProtection="0">
      <alignment horizontal="left" vertical="top" indent="1"/>
    </xf>
    <xf numFmtId="4" fontId="39" fillId="10" borderId="75" applyNumberFormat="0" applyProtection="0">
      <alignment horizontal="right" vertical="center"/>
    </xf>
    <xf numFmtId="4" fontId="41" fillId="16" borderId="75" applyNumberFormat="0" applyProtection="0">
      <alignment vertical="center"/>
    </xf>
    <xf numFmtId="4" fontId="39" fillId="15" borderId="75" applyNumberFormat="0" applyProtection="0">
      <alignment horizontal="right" vertical="center"/>
    </xf>
    <xf numFmtId="4" fontId="39" fillId="14" borderId="75" applyNumberFormat="0" applyProtection="0">
      <alignment horizontal="right" vertical="center"/>
    </xf>
    <xf numFmtId="4" fontId="39" fillId="18" borderId="75" applyNumberFormat="0" applyProtection="0">
      <alignment horizontal="right" vertical="center"/>
    </xf>
    <xf numFmtId="4" fontId="39" fillId="13" borderId="75" applyNumberFormat="0" applyProtection="0">
      <alignment horizontal="right" vertical="center"/>
    </xf>
    <xf numFmtId="4" fontId="39" fillId="19" borderId="75" applyNumberFormat="0" applyProtection="0">
      <alignment horizontal="right" vertical="center"/>
    </xf>
    <xf numFmtId="4" fontId="39" fillId="20" borderId="75" applyNumberFormat="0" applyProtection="0">
      <alignment horizontal="right" vertical="center"/>
    </xf>
    <xf numFmtId="4" fontId="39" fillId="21" borderId="75" applyNumberFormat="0" applyProtection="0">
      <alignment horizontal="right" vertical="center"/>
    </xf>
    <xf numFmtId="4" fontId="39" fillId="25" borderId="75" applyNumberFormat="0" applyProtection="0">
      <alignment horizontal="right" vertical="center"/>
    </xf>
    <xf numFmtId="0" fontId="28" fillId="24" borderId="75" applyNumberFormat="0" applyProtection="0">
      <alignment horizontal="left" vertical="center" indent="1"/>
    </xf>
    <xf numFmtId="0" fontId="28" fillId="24" borderId="75" applyNumberFormat="0" applyProtection="0">
      <alignment horizontal="left" vertical="top" indent="1"/>
    </xf>
    <xf numFmtId="0" fontId="28" fillId="17" borderId="75" applyNumberFormat="0" applyProtection="0">
      <alignment horizontal="left" vertical="center" indent="1"/>
    </xf>
    <xf numFmtId="0" fontId="28" fillId="17" borderId="75" applyNumberFormat="0" applyProtection="0">
      <alignment horizontal="left" vertical="top" indent="1"/>
    </xf>
    <xf numFmtId="0" fontId="28" fillId="26" borderId="75" applyNumberFormat="0" applyProtection="0">
      <alignment horizontal="left" vertical="center" indent="1"/>
    </xf>
    <xf numFmtId="0" fontId="28" fillId="26" borderId="75" applyNumberFormat="0" applyProtection="0">
      <alignment horizontal="left" vertical="top" indent="1"/>
    </xf>
    <xf numFmtId="0" fontId="28" fillId="27" borderId="75" applyNumberFormat="0" applyProtection="0">
      <alignment horizontal="left" vertical="center" indent="1"/>
    </xf>
    <xf numFmtId="0" fontId="28" fillId="27" borderId="75" applyNumberFormat="0" applyProtection="0">
      <alignment horizontal="left" vertical="top" indent="1"/>
    </xf>
    <xf numFmtId="4" fontId="39" fillId="28" borderId="75" applyNumberFormat="0" applyProtection="0">
      <alignment vertical="center"/>
    </xf>
    <xf numFmtId="4" fontId="43" fillId="28" borderId="75" applyNumberFormat="0" applyProtection="0">
      <alignment vertical="center"/>
    </xf>
    <xf numFmtId="4" fontId="39" fillId="28" borderId="75" applyNumberFormat="0" applyProtection="0">
      <alignment horizontal="left" vertical="center" indent="1"/>
    </xf>
    <xf numFmtId="0" fontId="39" fillId="28" borderId="75" applyNumberFormat="0" applyProtection="0">
      <alignment horizontal="left" vertical="top" indent="1"/>
    </xf>
    <xf numFmtId="4" fontId="39" fillId="23" borderId="75" applyNumberFormat="0" applyProtection="0">
      <alignment horizontal="right" vertical="center"/>
    </xf>
    <xf numFmtId="4" fontId="43" fillId="23" borderId="75" applyNumberFormat="0" applyProtection="0">
      <alignment horizontal="right" vertical="center"/>
    </xf>
    <xf numFmtId="4" fontId="39" fillId="25" borderId="75" applyNumberFormat="0" applyProtection="0">
      <alignment horizontal="left" vertical="center" indent="1"/>
    </xf>
    <xf numFmtId="0" fontId="39" fillId="17" borderId="75" applyNumberFormat="0" applyProtection="0">
      <alignment horizontal="left" vertical="top" indent="1"/>
    </xf>
    <xf numFmtId="4" fontId="45" fillId="23" borderId="75" applyNumberFormat="0" applyProtection="0">
      <alignment horizontal="right" vertical="center"/>
    </xf>
    <xf numFmtId="4" fontId="40" fillId="16" borderId="75" applyNumberFormat="0" applyProtection="0">
      <alignment horizontal="left" vertical="center" indent="1"/>
    </xf>
    <xf numFmtId="0" fontId="40" fillId="16" borderId="75" applyNumberFormat="0" applyProtection="0">
      <alignment horizontal="left" vertical="top" indent="1"/>
    </xf>
    <xf numFmtId="4" fontId="39" fillId="12" borderId="75" applyNumberFormat="0" applyProtection="0">
      <alignment horizontal="right" vertical="center"/>
    </xf>
    <xf numFmtId="0" fontId="28" fillId="24" borderId="75" applyNumberFormat="0" applyProtection="0">
      <alignment horizontal="left" vertical="top" indent="1"/>
    </xf>
    <xf numFmtId="4" fontId="39" fillId="10" borderId="75" applyNumberFormat="0" applyProtection="0">
      <alignment horizontal="right" vertical="center"/>
    </xf>
    <xf numFmtId="4" fontId="41" fillId="16" borderId="75" applyNumberFormat="0" applyProtection="0">
      <alignment vertical="center"/>
    </xf>
    <xf numFmtId="4" fontId="39" fillId="15" borderId="75" applyNumberFormat="0" applyProtection="0">
      <alignment horizontal="right" vertical="center"/>
    </xf>
    <xf numFmtId="4" fontId="39" fillId="14" borderId="75" applyNumberFormat="0" applyProtection="0">
      <alignment horizontal="right" vertical="center"/>
    </xf>
    <xf numFmtId="4" fontId="39" fillId="18" borderId="75" applyNumberFormat="0" applyProtection="0">
      <alignment horizontal="right" vertical="center"/>
    </xf>
    <xf numFmtId="4" fontId="39" fillId="13" borderId="75" applyNumberFormat="0" applyProtection="0">
      <alignment horizontal="right" vertical="center"/>
    </xf>
    <xf numFmtId="4" fontId="39" fillId="19" borderId="75" applyNumberFormat="0" applyProtection="0">
      <alignment horizontal="right" vertical="center"/>
    </xf>
    <xf numFmtId="4" fontId="39" fillId="20" borderId="75" applyNumberFormat="0" applyProtection="0">
      <alignment horizontal="right" vertical="center"/>
    </xf>
    <xf numFmtId="4" fontId="39" fillId="21" borderId="75" applyNumberFormat="0" applyProtection="0">
      <alignment horizontal="right" vertical="center"/>
    </xf>
    <xf numFmtId="4" fontId="39" fillId="25" borderId="75" applyNumberFormat="0" applyProtection="0">
      <alignment horizontal="right" vertical="center"/>
    </xf>
    <xf numFmtId="0" fontId="28" fillId="24" borderId="75" applyNumberFormat="0" applyProtection="0">
      <alignment horizontal="left" vertical="center" indent="1"/>
    </xf>
    <xf numFmtId="0" fontId="28" fillId="24" borderId="75" applyNumberFormat="0" applyProtection="0">
      <alignment horizontal="left" vertical="top" indent="1"/>
    </xf>
    <xf numFmtId="0" fontId="28" fillId="17" borderId="75" applyNumberFormat="0" applyProtection="0">
      <alignment horizontal="left" vertical="center" indent="1"/>
    </xf>
    <xf numFmtId="0" fontId="28" fillId="17" borderId="75" applyNumberFormat="0" applyProtection="0">
      <alignment horizontal="left" vertical="top" indent="1"/>
    </xf>
    <xf numFmtId="0" fontId="28" fillId="26" borderId="75" applyNumberFormat="0" applyProtection="0">
      <alignment horizontal="left" vertical="center" indent="1"/>
    </xf>
    <xf numFmtId="0" fontId="28" fillId="26" borderId="75" applyNumberFormat="0" applyProtection="0">
      <alignment horizontal="left" vertical="top" indent="1"/>
    </xf>
    <xf numFmtId="0" fontId="28" fillId="27" borderId="75" applyNumberFormat="0" applyProtection="0">
      <alignment horizontal="left" vertical="center" indent="1"/>
    </xf>
    <xf numFmtId="0" fontId="28" fillId="27" borderId="75" applyNumberFormat="0" applyProtection="0">
      <alignment horizontal="left" vertical="top" indent="1"/>
    </xf>
    <xf numFmtId="4" fontId="39" fillId="28" borderId="75" applyNumberFormat="0" applyProtection="0">
      <alignment vertical="center"/>
    </xf>
    <xf numFmtId="4" fontId="43" fillId="28" borderId="75" applyNumberFormat="0" applyProtection="0">
      <alignment vertical="center"/>
    </xf>
    <xf numFmtId="4" fontId="39" fillId="28" borderId="75" applyNumberFormat="0" applyProtection="0">
      <alignment horizontal="left" vertical="center" indent="1"/>
    </xf>
    <xf numFmtId="0" fontId="39" fillId="28" borderId="75" applyNumberFormat="0" applyProtection="0">
      <alignment horizontal="left" vertical="top" indent="1"/>
    </xf>
    <xf numFmtId="4" fontId="39" fillId="23" borderId="75" applyNumberFormat="0" applyProtection="0">
      <alignment horizontal="right" vertical="center"/>
    </xf>
    <xf numFmtId="4" fontId="43" fillId="23" borderId="75" applyNumberFormat="0" applyProtection="0">
      <alignment horizontal="right" vertical="center"/>
    </xf>
    <xf numFmtId="4" fontId="39" fillId="25" borderId="75" applyNumberFormat="0" applyProtection="0">
      <alignment horizontal="left" vertical="center" indent="1"/>
    </xf>
    <xf numFmtId="0" fontId="39" fillId="17" borderId="75" applyNumberFormat="0" applyProtection="0">
      <alignment horizontal="left" vertical="top" indent="1"/>
    </xf>
    <xf numFmtId="4" fontId="45" fillId="23" borderId="75" applyNumberFormat="0" applyProtection="0">
      <alignment horizontal="right" vertical="center"/>
    </xf>
    <xf numFmtId="4" fontId="41" fillId="16" borderId="75" applyNumberFormat="0" applyProtection="0">
      <alignment vertical="center"/>
    </xf>
    <xf numFmtId="0" fontId="40" fillId="16" borderId="75" applyNumberFormat="0" applyProtection="0">
      <alignment horizontal="left" vertical="top" indent="1"/>
    </xf>
    <xf numFmtId="0" fontId="39" fillId="17" borderId="75" applyNumberFormat="0" applyProtection="0">
      <alignment horizontal="left" vertical="top" indent="1"/>
    </xf>
    <xf numFmtId="4" fontId="39" fillId="12" borderId="75" applyNumberFormat="0" applyProtection="0">
      <alignment horizontal="right" vertical="center"/>
    </xf>
    <xf numFmtId="4" fontId="41" fillId="16" borderId="75" applyNumberFormat="0" applyProtection="0">
      <alignment vertical="center"/>
    </xf>
    <xf numFmtId="4" fontId="39" fillId="15" borderId="75" applyNumberFormat="0" applyProtection="0">
      <alignment horizontal="right" vertical="center"/>
    </xf>
    <xf numFmtId="4" fontId="39" fillId="14" borderId="75" applyNumberFormat="0" applyProtection="0">
      <alignment horizontal="right" vertical="center"/>
    </xf>
    <xf numFmtId="4" fontId="39" fillId="18" borderId="75" applyNumberFormat="0" applyProtection="0">
      <alignment horizontal="right" vertical="center"/>
    </xf>
    <xf numFmtId="4" fontId="39" fillId="13" borderId="75" applyNumberFormat="0" applyProtection="0">
      <alignment horizontal="right" vertical="center"/>
    </xf>
    <xf numFmtId="4" fontId="39" fillId="19" borderId="75" applyNumberFormat="0" applyProtection="0">
      <alignment horizontal="right" vertical="center"/>
    </xf>
    <xf numFmtId="4" fontId="39" fillId="20" borderId="75" applyNumberFormat="0" applyProtection="0">
      <alignment horizontal="right" vertical="center"/>
    </xf>
    <xf numFmtId="4" fontId="39" fillId="21" borderId="75" applyNumberFormat="0" applyProtection="0">
      <alignment horizontal="right" vertical="center"/>
    </xf>
    <xf numFmtId="4" fontId="39" fillId="25" borderId="75" applyNumberFormat="0" applyProtection="0">
      <alignment horizontal="right" vertical="center"/>
    </xf>
    <xf numFmtId="0" fontId="28" fillId="24" borderId="75" applyNumberFormat="0" applyProtection="0">
      <alignment horizontal="left" vertical="center" indent="1"/>
    </xf>
    <xf numFmtId="0" fontId="28" fillId="24" borderId="75" applyNumberFormat="0" applyProtection="0">
      <alignment horizontal="left" vertical="top" indent="1"/>
    </xf>
    <xf numFmtId="0" fontId="28" fillId="17" borderId="75" applyNumberFormat="0" applyProtection="0">
      <alignment horizontal="left" vertical="center" indent="1"/>
    </xf>
    <xf numFmtId="0" fontId="28" fillId="17" borderId="75" applyNumberFormat="0" applyProtection="0">
      <alignment horizontal="left" vertical="top" indent="1"/>
    </xf>
    <xf numFmtId="0" fontId="28" fillId="26" borderId="75" applyNumberFormat="0" applyProtection="0">
      <alignment horizontal="left" vertical="center" indent="1"/>
    </xf>
    <xf numFmtId="0" fontId="28" fillId="26" borderId="75" applyNumberFormat="0" applyProtection="0">
      <alignment horizontal="left" vertical="top" indent="1"/>
    </xf>
    <xf numFmtId="0" fontId="28" fillId="27" borderId="75" applyNumberFormat="0" applyProtection="0">
      <alignment horizontal="left" vertical="center" indent="1"/>
    </xf>
    <xf numFmtId="0" fontId="28" fillId="27" borderId="75" applyNumberFormat="0" applyProtection="0">
      <alignment horizontal="left" vertical="top" indent="1"/>
    </xf>
    <xf numFmtId="4" fontId="39" fillId="28" borderId="75" applyNumberFormat="0" applyProtection="0">
      <alignment vertical="center"/>
    </xf>
    <xf numFmtId="4" fontId="43" fillId="28" borderId="75" applyNumberFormat="0" applyProtection="0">
      <alignment vertical="center"/>
    </xf>
    <xf numFmtId="4" fontId="39" fillId="28" borderId="75" applyNumberFormat="0" applyProtection="0">
      <alignment horizontal="left" vertical="center" indent="1"/>
    </xf>
    <xf numFmtId="0" fontId="39" fillId="28" borderId="75" applyNumberFormat="0" applyProtection="0">
      <alignment horizontal="left" vertical="top" indent="1"/>
    </xf>
    <xf numFmtId="4" fontId="39" fillId="23" borderId="75" applyNumberFormat="0" applyProtection="0">
      <alignment horizontal="right" vertical="center"/>
    </xf>
    <xf numFmtId="4" fontId="43" fillId="23" borderId="75" applyNumberFormat="0" applyProtection="0">
      <alignment horizontal="right" vertical="center"/>
    </xf>
    <xf numFmtId="4" fontId="39" fillId="25" borderId="75" applyNumberFormat="0" applyProtection="0">
      <alignment horizontal="left" vertical="center" indent="1"/>
    </xf>
    <xf numFmtId="0" fontId="39" fillId="17" borderId="75" applyNumberFormat="0" applyProtection="0">
      <alignment horizontal="left" vertical="top" indent="1"/>
    </xf>
    <xf numFmtId="4" fontId="45" fillId="23" borderId="75" applyNumberFormat="0" applyProtection="0">
      <alignment horizontal="right" vertical="center"/>
    </xf>
    <xf numFmtId="4" fontId="39" fillId="21" borderId="75" applyNumberFormat="0" applyProtection="0">
      <alignment horizontal="right" vertical="center"/>
    </xf>
    <xf numFmtId="0" fontId="40" fillId="16" borderId="75" applyNumberFormat="0" applyProtection="0">
      <alignment horizontal="left" vertical="top" indent="1"/>
    </xf>
    <xf numFmtId="4" fontId="39" fillId="28" borderId="75" applyNumberFormat="0" applyProtection="0">
      <alignment vertical="center"/>
    </xf>
    <xf numFmtId="4" fontId="40" fillId="11" borderId="75" applyNumberFormat="0" applyProtection="0">
      <alignment vertical="center"/>
    </xf>
    <xf numFmtId="4" fontId="41" fillId="16" borderId="75" applyNumberFormat="0" applyProtection="0">
      <alignment vertical="center"/>
    </xf>
    <xf numFmtId="4" fontId="39" fillId="15" borderId="75" applyNumberFormat="0" applyProtection="0">
      <alignment horizontal="right" vertical="center"/>
    </xf>
    <xf numFmtId="4" fontId="39" fillId="14" borderId="75" applyNumberFormat="0" applyProtection="0">
      <alignment horizontal="right" vertical="center"/>
    </xf>
    <xf numFmtId="4" fontId="39" fillId="18" borderId="75" applyNumberFormat="0" applyProtection="0">
      <alignment horizontal="right" vertical="center"/>
    </xf>
    <xf numFmtId="4" fontId="39" fillId="13" borderId="75" applyNumberFormat="0" applyProtection="0">
      <alignment horizontal="right" vertical="center"/>
    </xf>
    <xf numFmtId="4" fontId="39" fillId="19" borderId="75" applyNumberFormat="0" applyProtection="0">
      <alignment horizontal="right" vertical="center"/>
    </xf>
    <xf numFmtId="4" fontId="39" fillId="20" borderId="75" applyNumberFormat="0" applyProtection="0">
      <alignment horizontal="right" vertical="center"/>
    </xf>
    <xf numFmtId="4" fontId="39" fillId="21" borderId="75" applyNumberFormat="0" applyProtection="0">
      <alignment horizontal="right" vertical="center"/>
    </xf>
    <xf numFmtId="4" fontId="39" fillId="25" borderId="75" applyNumberFormat="0" applyProtection="0">
      <alignment horizontal="right" vertical="center"/>
    </xf>
    <xf numFmtId="0" fontId="28" fillId="24" borderId="75" applyNumberFormat="0" applyProtection="0">
      <alignment horizontal="left" vertical="center" indent="1"/>
    </xf>
    <xf numFmtId="0" fontId="28" fillId="24" borderId="75" applyNumberFormat="0" applyProtection="0">
      <alignment horizontal="left" vertical="top" indent="1"/>
    </xf>
    <xf numFmtId="0" fontId="28" fillId="17" borderId="75" applyNumberFormat="0" applyProtection="0">
      <alignment horizontal="left" vertical="center" indent="1"/>
    </xf>
    <xf numFmtId="0" fontId="28" fillId="17" borderId="75" applyNumberFormat="0" applyProtection="0">
      <alignment horizontal="left" vertical="top" indent="1"/>
    </xf>
    <xf numFmtId="0" fontId="28" fillId="26" borderId="75" applyNumberFormat="0" applyProtection="0">
      <alignment horizontal="left" vertical="center" indent="1"/>
    </xf>
    <xf numFmtId="0" fontId="28" fillId="26" borderId="75" applyNumberFormat="0" applyProtection="0">
      <alignment horizontal="left" vertical="top" indent="1"/>
    </xf>
    <xf numFmtId="0" fontId="28" fillId="27" borderId="75" applyNumberFormat="0" applyProtection="0">
      <alignment horizontal="left" vertical="center" indent="1"/>
    </xf>
    <xf numFmtId="0" fontId="28" fillId="27" borderId="75" applyNumberFormat="0" applyProtection="0">
      <alignment horizontal="left" vertical="top" indent="1"/>
    </xf>
    <xf numFmtId="4" fontId="39" fillId="28" borderId="75" applyNumberFormat="0" applyProtection="0">
      <alignment vertical="center"/>
    </xf>
    <xf numFmtId="4" fontId="43" fillId="28" borderId="75" applyNumberFormat="0" applyProtection="0">
      <alignment vertical="center"/>
    </xf>
    <xf numFmtId="4" fontId="39" fillId="28" borderId="75" applyNumberFormat="0" applyProtection="0">
      <alignment horizontal="left" vertical="center" indent="1"/>
    </xf>
    <xf numFmtId="0" fontId="39" fillId="28" borderId="75" applyNumberFormat="0" applyProtection="0">
      <alignment horizontal="left" vertical="top" indent="1"/>
    </xf>
    <xf numFmtId="4" fontId="39" fillId="23" borderId="75" applyNumberFormat="0" applyProtection="0">
      <alignment horizontal="right" vertical="center"/>
    </xf>
    <xf numFmtId="4" fontId="43" fillId="23" borderId="75" applyNumberFormat="0" applyProtection="0">
      <alignment horizontal="right" vertical="center"/>
    </xf>
    <xf numFmtId="4" fontId="39" fillId="25" borderId="75" applyNumberFormat="0" applyProtection="0">
      <alignment horizontal="left" vertical="center" indent="1"/>
    </xf>
    <xf numFmtId="0" fontId="39" fillId="17" borderId="75" applyNumberFormat="0" applyProtection="0">
      <alignment horizontal="left" vertical="top" indent="1"/>
    </xf>
    <xf numFmtId="4" fontId="45" fillId="23" borderId="75" applyNumberFormat="0" applyProtection="0">
      <alignment horizontal="right" vertical="center"/>
    </xf>
    <xf numFmtId="0" fontId="40" fillId="16" borderId="75" applyNumberFormat="0" applyProtection="0">
      <alignment horizontal="left" vertical="top" indent="1"/>
    </xf>
    <xf numFmtId="4" fontId="40" fillId="16" borderId="75" applyNumberFormat="0" applyProtection="0">
      <alignment horizontal="left" vertical="center" indent="1"/>
    </xf>
    <xf numFmtId="0" fontId="39" fillId="17" borderId="75" applyNumberFormat="0" applyProtection="0">
      <alignment horizontal="left" vertical="top" indent="1"/>
    </xf>
    <xf numFmtId="4" fontId="39" fillId="25" borderId="75" applyNumberFormat="0" applyProtection="0">
      <alignment horizontal="left" vertical="center" indent="1"/>
    </xf>
    <xf numFmtId="4" fontId="41" fillId="16" borderId="75" applyNumberFormat="0" applyProtection="0">
      <alignment vertical="center"/>
    </xf>
    <xf numFmtId="4" fontId="40" fillId="11" borderId="75" applyNumberFormat="0" applyProtection="0">
      <alignment vertical="center"/>
    </xf>
    <xf numFmtId="4" fontId="39" fillId="10" borderId="75" applyNumberFormat="0" applyProtection="0">
      <alignment horizontal="right" vertical="center"/>
    </xf>
    <xf numFmtId="4" fontId="39" fillId="15" borderId="75" applyNumberFormat="0" applyProtection="0">
      <alignment horizontal="right" vertical="center"/>
    </xf>
    <xf numFmtId="4" fontId="39" fillId="14" borderId="75" applyNumberFormat="0" applyProtection="0">
      <alignment horizontal="right" vertical="center"/>
    </xf>
    <xf numFmtId="4" fontId="39" fillId="18" borderId="75" applyNumberFormat="0" applyProtection="0">
      <alignment horizontal="right" vertical="center"/>
    </xf>
    <xf numFmtId="4" fontId="39" fillId="13" borderId="75" applyNumberFormat="0" applyProtection="0">
      <alignment horizontal="right" vertical="center"/>
    </xf>
    <xf numFmtId="4" fontId="39" fillId="19" borderId="75" applyNumberFormat="0" applyProtection="0">
      <alignment horizontal="right" vertical="center"/>
    </xf>
    <xf numFmtId="4" fontId="39" fillId="20" borderId="75" applyNumberFormat="0" applyProtection="0">
      <alignment horizontal="right" vertical="center"/>
    </xf>
    <xf numFmtId="4" fontId="39" fillId="21" borderId="75" applyNumberFormat="0" applyProtection="0">
      <alignment horizontal="right" vertical="center"/>
    </xf>
    <xf numFmtId="4" fontId="39" fillId="25" borderId="75" applyNumberFormat="0" applyProtection="0">
      <alignment horizontal="right" vertical="center"/>
    </xf>
    <xf numFmtId="0" fontId="28" fillId="24" borderId="75" applyNumberFormat="0" applyProtection="0">
      <alignment horizontal="left" vertical="center" indent="1"/>
    </xf>
    <xf numFmtId="0" fontId="28" fillId="24" borderId="75" applyNumberFormat="0" applyProtection="0">
      <alignment horizontal="left" vertical="top" indent="1"/>
    </xf>
    <xf numFmtId="0" fontId="28" fillId="17" borderId="75" applyNumberFormat="0" applyProtection="0">
      <alignment horizontal="left" vertical="center" indent="1"/>
    </xf>
    <xf numFmtId="0" fontId="28" fillId="17" borderId="75" applyNumberFormat="0" applyProtection="0">
      <alignment horizontal="left" vertical="top" indent="1"/>
    </xf>
    <xf numFmtId="0" fontId="28" fillId="26" borderId="75" applyNumberFormat="0" applyProtection="0">
      <alignment horizontal="left" vertical="center" indent="1"/>
    </xf>
    <xf numFmtId="0" fontId="28" fillId="26" borderId="75" applyNumberFormat="0" applyProtection="0">
      <alignment horizontal="left" vertical="top" indent="1"/>
    </xf>
    <xf numFmtId="0" fontId="28" fillId="27" borderId="75" applyNumberFormat="0" applyProtection="0">
      <alignment horizontal="left" vertical="center" indent="1"/>
    </xf>
    <xf numFmtId="0" fontId="28" fillId="27" borderId="75" applyNumberFormat="0" applyProtection="0">
      <alignment horizontal="left" vertical="top" indent="1"/>
    </xf>
    <xf numFmtId="4" fontId="39" fillId="28" borderId="75" applyNumberFormat="0" applyProtection="0">
      <alignment vertical="center"/>
    </xf>
    <xf numFmtId="4" fontId="43" fillId="28" borderId="75" applyNumberFormat="0" applyProtection="0">
      <alignment vertical="center"/>
    </xf>
    <xf numFmtId="4" fontId="39" fillId="28" borderId="75" applyNumberFormat="0" applyProtection="0">
      <alignment horizontal="left" vertical="center" indent="1"/>
    </xf>
    <xf numFmtId="0" fontId="39" fillId="28" borderId="75" applyNumberFormat="0" applyProtection="0">
      <alignment horizontal="left" vertical="top" indent="1"/>
    </xf>
    <xf numFmtId="4" fontId="39" fillId="23" borderId="75" applyNumberFormat="0" applyProtection="0">
      <alignment horizontal="right" vertical="center"/>
    </xf>
    <xf numFmtId="4" fontId="43" fillId="23" borderId="75" applyNumberFormat="0" applyProtection="0">
      <alignment horizontal="right" vertical="center"/>
    </xf>
    <xf numFmtId="4" fontId="39" fillId="25" borderId="75" applyNumberFormat="0" applyProtection="0">
      <alignment horizontal="left" vertical="center" indent="1"/>
    </xf>
    <xf numFmtId="0" fontId="39" fillId="17" borderId="75" applyNumberFormat="0" applyProtection="0">
      <alignment horizontal="left" vertical="top" indent="1"/>
    </xf>
    <xf numFmtId="4" fontId="45" fillId="23" borderId="75" applyNumberFormat="0" applyProtection="0">
      <alignment horizontal="right" vertical="center"/>
    </xf>
    <xf numFmtId="0" fontId="28" fillId="24" borderId="75" applyNumberFormat="0" applyProtection="0">
      <alignment horizontal="left" vertical="top" indent="1"/>
    </xf>
    <xf numFmtId="0" fontId="28" fillId="17" borderId="75" applyNumberFormat="0" applyProtection="0">
      <alignment horizontal="left" vertical="top" indent="1"/>
    </xf>
    <xf numFmtId="4" fontId="40" fillId="16" borderId="75" applyNumberFormat="0" applyProtection="0">
      <alignment horizontal="left" vertical="center" indent="1"/>
    </xf>
    <xf numFmtId="4" fontId="43" fillId="28" borderId="75" applyNumberFormat="0" applyProtection="0">
      <alignment vertical="center"/>
    </xf>
    <xf numFmtId="0" fontId="28" fillId="26" borderId="75" applyNumberFormat="0" applyProtection="0">
      <alignment horizontal="left" vertical="top" indent="1"/>
    </xf>
    <xf numFmtId="0" fontId="28" fillId="27" borderId="75" applyNumberFormat="0" applyProtection="0">
      <alignment horizontal="left" vertical="top" indent="1"/>
    </xf>
    <xf numFmtId="4" fontId="39" fillId="19" borderId="75" applyNumberFormat="0" applyProtection="0">
      <alignment horizontal="right" vertical="center"/>
    </xf>
    <xf numFmtId="4" fontId="39" fillId="18" borderId="75" applyNumberFormat="0" applyProtection="0">
      <alignment horizontal="right" vertical="center"/>
    </xf>
    <xf numFmtId="4" fontId="39" fillId="15" borderId="75" applyNumberFormat="0" applyProtection="0">
      <alignment horizontal="right" vertical="center"/>
    </xf>
    <xf numFmtId="4" fontId="39" fillId="12" borderId="75" applyNumberFormat="0" applyProtection="0">
      <alignment horizontal="right" vertical="center"/>
    </xf>
    <xf numFmtId="4" fontId="40" fillId="16" borderId="75" applyNumberFormat="0" applyProtection="0">
      <alignment horizontal="left" vertical="center" indent="1"/>
    </xf>
    <xf numFmtId="4" fontId="40" fillId="11" borderId="75" applyNumberFormat="0" applyProtection="0">
      <alignment vertical="center"/>
    </xf>
    <xf numFmtId="0" fontId="28" fillId="17" borderId="75" applyNumberFormat="0" applyProtection="0">
      <alignment horizontal="left" vertical="center" indent="1"/>
    </xf>
    <xf numFmtId="4" fontId="39" fillId="20" borderId="75" applyNumberFormat="0" applyProtection="0">
      <alignment horizontal="right" vertical="center"/>
    </xf>
    <xf numFmtId="0" fontId="40" fillId="16" borderId="75" applyNumberFormat="0" applyProtection="0">
      <alignment horizontal="left" vertical="top" indent="1"/>
    </xf>
    <xf numFmtId="4" fontId="39" fillId="12" borderId="75" applyNumberFormat="0" applyProtection="0">
      <alignment horizontal="right" vertical="center"/>
    </xf>
    <xf numFmtId="4" fontId="39" fillId="21" borderId="75" applyNumberFormat="0" applyProtection="0">
      <alignment horizontal="right" vertical="center"/>
    </xf>
    <xf numFmtId="0" fontId="28" fillId="17" borderId="75" applyNumberFormat="0" applyProtection="0">
      <alignment horizontal="left" vertical="top" indent="1"/>
    </xf>
    <xf numFmtId="4" fontId="39" fillId="28" borderId="75" applyNumberFormat="0" applyProtection="0">
      <alignment vertical="center"/>
    </xf>
    <xf numFmtId="4" fontId="39" fillId="10" borderId="75" applyNumberFormat="0" applyProtection="0">
      <alignment horizontal="right" vertical="center"/>
    </xf>
    <xf numFmtId="0" fontId="28" fillId="27" borderId="75" applyNumberFormat="0" applyProtection="0">
      <alignment horizontal="left" vertical="center" indent="1"/>
    </xf>
    <xf numFmtId="4" fontId="40" fillId="16" borderId="75" applyNumberFormat="0" applyProtection="0">
      <alignment horizontal="left" vertical="center" indent="1"/>
    </xf>
    <xf numFmtId="4" fontId="39" fillId="15" borderId="75" applyNumberFormat="0" applyProtection="0">
      <alignment horizontal="right" vertical="center"/>
    </xf>
    <xf numFmtId="4" fontId="39" fillId="19" borderId="75" applyNumberFormat="0" applyProtection="0">
      <alignment horizontal="right" vertical="center"/>
    </xf>
    <xf numFmtId="0" fontId="28" fillId="24" borderId="75" applyNumberFormat="0" applyProtection="0">
      <alignment horizontal="left" vertical="center" indent="1"/>
    </xf>
    <xf numFmtId="0" fontId="28" fillId="17" borderId="75" applyNumberFormat="0" applyProtection="0">
      <alignment horizontal="left" vertical="top" indent="1"/>
    </xf>
    <xf numFmtId="0" fontId="28" fillId="27" borderId="75" applyNumberFormat="0" applyProtection="0">
      <alignment horizontal="left" vertical="top" indent="1"/>
    </xf>
    <xf numFmtId="4" fontId="39" fillId="28" borderId="75" applyNumberFormat="0" applyProtection="0">
      <alignment horizontal="left" vertical="center" indent="1"/>
    </xf>
    <xf numFmtId="4" fontId="39" fillId="10" borderId="75" applyNumberFormat="0" applyProtection="0">
      <alignment horizontal="right" vertical="center"/>
    </xf>
    <xf numFmtId="4" fontId="39" fillId="13" borderId="75" applyNumberFormat="0" applyProtection="0">
      <alignment horizontal="right" vertical="center"/>
    </xf>
    <xf numFmtId="4" fontId="40" fillId="11" borderId="75" applyNumberFormat="0" applyProtection="0">
      <alignment vertical="center"/>
    </xf>
    <xf numFmtId="4" fontId="39" fillId="28" borderId="75" applyNumberFormat="0" applyProtection="0">
      <alignment horizontal="left" vertical="center" indent="1"/>
    </xf>
    <xf numFmtId="4" fontId="45" fillId="23" borderId="75" applyNumberFormat="0" applyProtection="0">
      <alignment horizontal="right" vertical="center"/>
    </xf>
    <xf numFmtId="4" fontId="43" fillId="23" borderId="75" applyNumberFormat="0" applyProtection="0">
      <alignment horizontal="right" vertical="center"/>
    </xf>
    <xf numFmtId="4" fontId="39" fillId="23" borderId="75" applyNumberFormat="0" applyProtection="0">
      <alignment horizontal="right" vertical="center"/>
    </xf>
    <xf numFmtId="0" fontId="39" fillId="28" borderId="75" applyNumberFormat="0" applyProtection="0">
      <alignment horizontal="left" vertical="top" indent="1"/>
    </xf>
    <xf numFmtId="4" fontId="40" fillId="11" borderId="75" applyNumberFormat="0" applyProtection="0">
      <alignment vertical="center"/>
    </xf>
    <xf numFmtId="4" fontId="41" fillId="16" borderId="75" applyNumberFormat="0" applyProtection="0">
      <alignment vertical="center"/>
    </xf>
    <xf numFmtId="4" fontId="39" fillId="15" borderId="75" applyNumberFormat="0" applyProtection="0">
      <alignment horizontal="right" vertical="center"/>
    </xf>
    <xf numFmtId="4" fontId="39" fillId="14" borderId="75" applyNumberFormat="0" applyProtection="0">
      <alignment horizontal="right" vertical="center"/>
    </xf>
    <xf numFmtId="4" fontId="39" fillId="18" borderId="75" applyNumberFormat="0" applyProtection="0">
      <alignment horizontal="right" vertical="center"/>
    </xf>
    <xf numFmtId="4" fontId="39" fillId="13" borderId="75" applyNumberFormat="0" applyProtection="0">
      <alignment horizontal="right" vertical="center"/>
    </xf>
    <xf numFmtId="4" fontId="39" fillId="19" borderId="75" applyNumberFormat="0" applyProtection="0">
      <alignment horizontal="right" vertical="center"/>
    </xf>
    <xf numFmtId="4" fontId="39" fillId="20" borderId="75" applyNumberFormat="0" applyProtection="0">
      <alignment horizontal="right" vertical="center"/>
    </xf>
    <xf numFmtId="4" fontId="39" fillId="21" borderId="75" applyNumberFormat="0" applyProtection="0">
      <alignment horizontal="right" vertical="center"/>
    </xf>
    <xf numFmtId="4" fontId="39" fillId="25" borderId="75" applyNumberFormat="0" applyProtection="0">
      <alignment horizontal="right" vertical="center"/>
    </xf>
    <xf numFmtId="0" fontId="28" fillId="24" borderId="75" applyNumberFormat="0" applyProtection="0">
      <alignment horizontal="left" vertical="center" indent="1"/>
    </xf>
    <xf numFmtId="0" fontId="28" fillId="24" borderId="75" applyNumberFormat="0" applyProtection="0">
      <alignment horizontal="left" vertical="top" indent="1"/>
    </xf>
    <xf numFmtId="0" fontId="28" fillId="17" borderId="75" applyNumberFormat="0" applyProtection="0">
      <alignment horizontal="left" vertical="center" indent="1"/>
    </xf>
    <xf numFmtId="0" fontId="28" fillId="17" borderId="75" applyNumberFormat="0" applyProtection="0">
      <alignment horizontal="left" vertical="top" indent="1"/>
    </xf>
    <xf numFmtId="0" fontId="28" fillId="26" borderId="75" applyNumberFormat="0" applyProtection="0">
      <alignment horizontal="left" vertical="center" indent="1"/>
    </xf>
    <xf numFmtId="0" fontId="28" fillId="26" borderId="75" applyNumberFormat="0" applyProtection="0">
      <alignment horizontal="left" vertical="top" indent="1"/>
    </xf>
    <xf numFmtId="0" fontId="28" fillId="27" borderId="75" applyNumberFormat="0" applyProtection="0">
      <alignment horizontal="left" vertical="center" indent="1"/>
    </xf>
    <xf numFmtId="0" fontId="28" fillId="27" borderId="75" applyNumberFormat="0" applyProtection="0">
      <alignment horizontal="left" vertical="top" indent="1"/>
    </xf>
    <xf numFmtId="4" fontId="39" fillId="28" borderId="75" applyNumberFormat="0" applyProtection="0">
      <alignment vertical="center"/>
    </xf>
    <xf numFmtId="4" fontId="43" fillId="28" borderId="75" applyNumberFormat="0" applyProtection="0">
      <alignment vertical="center"/>
    </xf>
    <xf numFmtId="4" fontId="39" fillId="28" borderId="75" applyNumberFormat="0" applyProtection="0">
      <alignment horizontal="left" vertical="center" indent="1"/>
    </xf>
    <xf numFmtId="0" fontId="39" fillId="28" borderId="75" applyNumberFormat="0" applyProtection="0">
      <alignment horizontal="left" vertical="top" indent="1"/>
    </xf>
    <xf numFmtId="4" fontId="39" fillId="23" borderId="75" applyNumberFormat="0" applyProtection="0">
      <alignment horizontal="right" vertical="center"/>
    </xf>
    <xf numFmtId="4" fontId="43" fillId="23" borderId="75" applyNumberFormat="0" applyProtection="0">
      <alignment horizontal="right" vertical="center"/>
    </xf>
    <xf numFmtId="4" fontId="39" fillId="25" borderId="75" applyNumberFormat="0" applyProtection="0">
      <alignment horizontal="left" vertical="center" indent="1"/>
    </xf>
    <xf numFmtId="0" fontId="39" fillId="17" borderId="75" applyNumberFormat="0" applyProtection="0">
      <alignment horizontal="left" vertical="top" indent="1"/>
    </xf>
    <xf numFmtId="4" fontId="45" fillId="23" borderId="75" applyNumberFormat="0" applyProtection="0">
      <alignment horizontal="right" vertical="center"/>
    </xf>
    <xf numFmtId="0" fontId="28" fillId="17" borderId="75" applyNumberFormat="0" applyProtection="0">
      <alignment horizontal="left" vertical="center" indent="1"/>
    </xf>
    <xf numFmtId="4" fontId="39" fillId="10" borderId="75" applyNumberFormat="0" applyProtection="0">
      <alignment horizontal="right" vertical="center"/>
    </xf>
    <xf numFmtId="0" fontId="28" fillId="24" borderId="75" applyNumberFormat="0" applyProtection="0">
      <alignment horizontal="left" vertical="center" indent="1"/>
    </xf>
    <xf numFmtId="4" fontId="39" fillId="15" borderId="75" applyNumberFormat="0" applyProtection="0">
      <alignment horizontal="right" vertical="center"/>
    </xf>
    <xf numFmtId="0" fontId="28" fillId="27" borderId="75" applyNumberFormat="0" applyProtection="0">
      <alignment horizontal="left" vertical="center" indent="1"/>
    </xf>
    <xf numFmtId="4" fontId="39" fillId="13" borderId="75" applyNumberFormat="0" applyProtection="0">
      <alignment horizontal="right" vertical="center"/>
    </xf>
    <xf numFmtId="4" fontId="39" fillId="14" borderId="75" applyNumberFormat="0" applyProtection="0">
      <alignment horizontal="right" vertical="center"/>
    </xf>
    <xf numFmtId="4" fontId="39" fillId="10" borderId="75" applyNumberFormat="0" applyProtection="0">
      <alignment horizontal="right" vertical="center"/>
    </xf>
    <xf numFmtId="0" fontId="40" fillId="16" borderId="75" applyNumberFormat="0" applyProtection="0">
      <alignment horizontal="left" vertical="top" indent="1"/>
    </xf>
    <xf numFmtId="4" fontId="41" fillId="16" borderId="75" applyNumberFormat="0" applyProtection="0">
      <alignment vertical="center"/>
    </xf>
    <xf numFmtId="4" fontId="39" fillId="12" borderId="75" applyNumberFormat="0" applyProtection="0">
      <alignment horizontal="right" vertical="center"/>
    </xf>
    <xf numFmtId="4" fontId="39" fillId="10" borderId="75" applyNumberFormat="0" applyProtection="0">
      <alignment horizontal="right" vertical="center"/>
    </xf>
    <xf numFmtId="0" fontId="28" fillId="27" borderId="75" applyNumberFormat="0" applyProtection="0">
      <alignment horizontal="left" vertical="top" indent="1"/>
    </xf>
    <xf numFmtId="4" fontId="39" fillId="25" borderId="75" applyNumberFormat="0" applyProtection="0">
      <alignment horizontal="right" vertical="center"/>
    </xf>
    <xf numFmtId="4" fontId="39" fillId="19" borderId="75" applyNumberFormat="0" applyProtection="0">
      <alignment horizontal="right" vertical="center"/>
    </xf>
    <xf numFmtId="4" fontId="39" fillId="15" borderId="75" applyNumberFormat="0" applyProtection="0">
      <alignment horizontal="right" vertical="center"/>
    </xf>
    <xf numFmtId="4" fontId="40" fillId="16" borderId="75" applyNumberFormat="0" applyProtection="0">
      <alignment horizontal="left" vertical="center" indent="1"/>
    </xf>
    <xf numFmtId="4" fontId="40" fillId="11" borderId="75" applyNumberFormat="0" applyProtection="0">
      <alignment vertical="center"/>
    </xf>
    <xf numFmtId="4" fontId="39" fillId="12" borderId="75" applyNumberFormat="0" applyProtection="0">
      <alignment horizontal="right" vertical="center"/>
    </xf>
    <xf numFmtId="4" fontId="40" fillId="16" borderId="75" applyNumberFormat="0" applyProtection="0">
      <alignment horizontal="left" vertical="center" indent="1"/>
    </xf>
    <xf numFmtId="4" fontId="39" fillId="19" borderId="75" applyNumberFormat="0" applyProtection="0">
      <alignment horizontal="right" vertical="center"/>
    </xf>
    <xf numFmtId="4" fontId="40" fillId="16" borderId="75" applyNumberFormat="0" applyProtection="0">
      <alignment horizontal="left" vertical="center" indent="1"/>
    </xf>
    <xf numFmtId="0" fontId="39" fillId="17" borderId="75" applyNumberFormat="0" applyProtection="0">
      <alignment horizontal="left" vertical="top" indent="1"/>
    </xf>
    <xf numFmtId="4" fontId="39" fillId="12" borderId="75" applyNumberFormat="0" applyProtection="0">
      <alignment horizontal="right" vertical="center"/>
    </xf>
    <xf numFmtId="0" fontId="39" fillId="28" borderId="75" applyNumberFormat="0" applyProtection="0">
      <alignment horizontal="left" vertical="top" indent="1"/>
    </xf>
    <xf numFmtId="4" fontId="41" fillId="16" borderId="75" applyNumberFormat="0" applyProtection="0">
      <alignment vertical="center"/>
    </xf>
    <xf numFmtId="4" fontId="39" fillId="25" borderId="75" applyNumberFormat="0" applyProtection="0">
      <alignment horizontal="left" vertical="center" indent="1"/>
    </xf>
    <xf numFmtId="4" fontId="43" fillId="23" borderId="75" applyNumberFormat="0" applyProtection="0">
      <alignment horizontal="right" vertical="center"/>
    </xf>
    <xf numFmtId="4" fontId="39" fillId="23" borderId="75" applyNumberFormat="0" applyProtection="0">
      <alignment horizontal="right" vertical="center"/>
    </xf>
    <xf numFmtId="0" fontId="40" fillId="16" borderId="75" applyNumberFormat="0" applyProtection="0">
      <alignment horizontal="left" vertical="top" indent="1"/>
    </xf>
    <xf numFmtId="4" fontId="39" fillId="15" borderId="75" applyNumberFormat="0" applyProtection="0">
      <alignment horizontal="right" vertical="center"/>
    </xf>
    <xf numFmtId="4" fontId="39" fillId="14" borderId="75" applyNumberFormat="0" applyProtection="0">
      <alignment horizontal="right" vertical="center"/>
    </xf>
    <xf numFmtId="4" fontId="39" fillId="18" borderId="75" applyNumberFormat="0" applyProtection="0">
      <alignment horizontal="right" vertical="center"/>
    </xf>
    <xf numFmtId="4" fontId="39" fillId="13" borderId="75" applyNumberFormat="0" applyProtection="0">
      <alignment horizontal="right" vertical="center"/>
    </xf>
    <xf numFmtId="4" fontId="39" fillId="19" borderId="75" applyNumberFormat="0" applyProtection="0">
      <alignment horizontal="right" vertical="center"/>
    </xf>
    <xf numFmtId="4" fontId="39" fillId="20" borderId="75" applyNumberFormat="0" applyProtection="0">
      <alignment horizontal="right" vertical="center"/>
    </xf>
    <xf numFmtId="4" fontId="39" fillId="21" borderId="75" applyNumberFormat="0" applyProtection="0">
      <alignment horizontal="right" vertical="center"/>
    </xf>
    <xf numFmtId="4" fontId="39" fillId="25" borderId="75" applyNumberFormat="0" applyProtection="0">
      <alignment horizontal="right" vertical="center"/>
    </xf>
    <xf numFmtId="0" fontId="28" fillId="24" borderId="75" applyNumberFormat="0" applyProtection="0">
      <alignment horizontal="left" vertical="center" indent="1"/>
    </xf>
    <xf numFmtId="0" fontId="28" fillId="24" borderId="75" applyNumberFormat="0" applyProtection="0">
      <alignment horizontal="left" vertical="top" indent="1"/>
    </xf>
    <xf numFmtId="0" fontId="28" fillId="17" borderId="75" applyNumberFormat="0" applyProtection="0">
      <alignment horizontal="left" vertical="center" indent="1"/>
    </xf>
    <xf numFmtId="0" fontId="28" fillId="17" borderId="75" applyNumberFormat="0" applyProtection="0">
      <alignment horizontal="left" vertical="top" indent="1"/>
    </xf>
    <xf numFmtId="0" fontId="28" fillId="26" borderId="75" applyNumberFormat="0" applyProtection="0">
      <alignment horizontal="left" vertical="center" indent="1"/>
    </xf>
    <xf numFmtId="0" fontId="28" fillId="26" borderId="75" applyNumberFormat="0" applyProtection="0">
      <alignment horizontal="left" vertical="top" indent="1"/>
    </xf>
    <xf numFmtId="0" fontId="28" fillId="27" borderId="75" applyNumberFormat="0" applyProtection="0">
      <alignment horizontal="left" vertical="center" indent="1"/>
    </xf>
    <xf numFmtId="0" fontId="28" fillId="27" borderId="75" applyNumberFormat="0" applyProtection="0">
      <alignment horizontal="left" vertical="top" indent="1"/>
    </xf>
    <xf numFmtId="4" fontId="39" fillId="28" borderId="75" applyNumberFormat="0" applyProtection="0">
      <alignment vertical="center"/>
    </xf>
    <xf numFmtId="4" fontId="43" fillId="28" borderId="75" applyNumberFormat="0" applyProtection="0">
      <alignment vertical="center"/>
    </xf>
    <xf numFmtId="4" fontId="39" fillId="28" borderId="75" applyNumberFormat="0" applyProtection="0">
      <alignment horizontal="left" vertical="center" indent="1"/>
    </xf>
    <xf numFmtId="0" fontId="39" fillId="28" borderId="75" applyNumberFormat="0" applyProtection="0">
      <alignment horizontal="left" vertical="top" indent="1"/>
    </xf>
    <xf numFmtId="4" fontId="39" fillId="23" borderId="75" applyNumberFormat="0" applyProtection="0">
      <alignment horizontal="right" vertical="center"/>
    </xf>
    <xf numFmtId="4" fontId="43" fillId="23" borderId="75" applyNumberFormat="0" applyProtection="0">
      <alignment horizontal="right" vertical="center"/>
    </xf>
    <xf numFmtId="4" fontId="39" fillId="25" borderId="75" applyNumberFormat="0" applyProtection="0">
      <alignment horizontal="left" vertical="center" indent="1"/>
    </xf>
    <xf numFmtId="0" fontId="39" fillId="17" borderId="75" applyNumberFormat="0" applyProtection="0">
      <alignment horizontal="left" vertical="top" indent="1"/>
    </xf>
    <xf numFmtId="4" fontId="45" fillId="23" borderId="75" applyNumberFormat="0" applyProtection="0">
      <alignment horizontal="right" vertical="center"/>
    </xf>
    <xf numFmtId="4" fontId="43" fillId="28" borderId="75" applyNumberFormat="0" applyProtection="0">
      <alignment vertical="center"/>
    </xf>
    <xf numFmtId="0" fontId="40" fillId="16" borderId="75" applyNumberFormat="0" applyProtection="0">
      <alignment horizontal="left" vertical="top" indent="1"/>
    </xf>
    <xf numFmtId="4" fontId="39" fillId="25" borderId="75" applyNumberFormat="0" applyProtection="0">
      <alignment horizontal="left" vertical="center" indent="1"/>
    </xf>
    <xf numFmtId="4" fontId="43" fillId="23" borderId="75" applyNumberFormat="0" applyProtection="0">
      <alignment horizontal="right" vertical="center"/>
    </xf>
    <xf numFmtId="4" fontId="40" fillId="16" borderId="75" applyNumberFormat="0" applyProtection="0">
      <alignment horizontal="left" vertical="center" indent="1"/>
    </xf>
    <xf numFmtId="4" fontId="41" fillId="16" borderId="75" applyNumberFormat="0" applyProtection="0">
      <alignment vertical="center"/>
    </xf>
    <xf numFmtId="4" fontId="39" fillId="15" borderId="75" applyNumberFormat="0" applyProtection="0">
      <alignment horizontal="right" vertical="center"/>
    </xf>
    <xf numFmtId="4" fontId="39" fillId="14" borderId="75" applyNumberFormat="0" applyProtection="0">
      <alignment horizontal="right" vertical="center"/>
    </xf>
    <xf numFmtId="4" fontId="39" fillId="18" borderId="75" applyNumberFormat="0" applyProtection="0">
      <alignment horizontal="right" vertical="center"/>
    </xf>
    <xf numFmtId="4" fontId="39" fillId="13" borderId="75" applyNumberFormat="0" applyProtection="0">
      <alignment horizontal="right" vertical="center"/>
    </xf>
    <xf numFmtId="4" fontId="39" fillId="19" borderId="75" applyNumberFormat="0" applyProtection="0">
      <alignment horizontal="right" vertical="center"/>
    </xf>
    <xf numFmtId="4" fontId="39" fillId="20" borderId="75" applyNumberFormat="0" applyProtection="0">
      <alignment horizontal="right" vertical="center"/>
    </xf>
    <xf numFmtId="4" fontId="39" fillId="21" borderId="75" applyNumberFormat="0" applyProtection="0">
      <alignment horizontal="right" vertical="center"/>
    </xf>
    <xf numFmtId="4" fontId="39" fillId="25" borderId="75" applyNumberFormat="0" applyProtection="0">
      <alignment horizontal="right" vertical="center"/>
    </xf>
    <xf numFmtId="0" fontId="28" fillId="24" borderId="75" applyNumberFormat="0" applyProtection="0">
      <alignment horizontal="left" vertical="center" indent="1"/>
    </xf>
    <xf numFmtId="0" fontId="28" fillId="24" borderId="75" applyNumberFormat="0" applyProtection="0">
      <alignment horizontal="left" vertical="top" indent="1"/>
    </xf>
    <xf numFmtId="0" fontId="28" fillId="17" borderId="75" applyNumberFormat="0" applyProtection="0">
      <alignment horizontal="left" vertical="center" indent="1"/>
    </xf>
    <xf numFmtId="0" fontId="28" fillId="17" borderId="75" applyNumberFormat="0" applyProtection="0">
      <alignment horizontal="left" vertical="top" indent="1"/>
    </xf>
    <xf numFmtId="0" fontId="28" fillId="26" borderId="75" applyNumberFormat="0" applyProtection="0">
      <alignment horizontal="left" vertical="center" indent="1"/>
    </xf>
    <xf numFmtId="0" fontId="28" fillId="26" borderId="75" applyNumberFormat="0" applyProtection="0">
      <alignment horizontal="left" vertical="top" indent="1"/>
    </xf>
    <xf numFmtId="0" fontId="28" fillId="27" borderId="75" applyNumberFormat="0" applyProtection="0">
      <alignment horizontal="left" vertical="center" indent="1"/>
    </xf>
    <xf numFmtId="0" fontId="28" fillId="27" borderId="75" applyNumberFormat="0" applyProtection="0">
      <alignment horizontal="left" vertical="top" indent="1"/>
    </xf>
    <xf numFmtId="4" fontId="39" fillId="28" borderId="75" applyNumberFormat="0" applyProtection="0">
      <alignment vertical="center"/>
    </xf>
    <xf numFmtId="4" fontId="43" fillId="28" borderId="75" applyNumberFormat="0" applyProtection="0">
      <alignment vertical="center"/>
    </xf>
    <xf numFmtId="4" fontId="39" fillId="28" borderId="75" applyNumberFormat="0" applyProtection="0">
      <alignment horizontal="left" vertical="center" indent="1"/>
    </xf>
    <xf numFmtId="0" fontId="39" fillId="28" borderId="75" applyNumberFormat="0" applyProtection="0">
      <alignment horizontal="left" vertical="top" indent="1"/>
    </xf>
    <xf numFmtId="4" fontId="39" fillId="23" borderId="75" applyNumberFormat="0" applyProtection="0">
      <alignment horizontal="right" vertical="center"/>
    </xf>
    <xf numFmtId="4" fontId="43" fillId="23" borderId="75" applyNumberFormat="0" applyProtection="0">
      <alignment horizontal="right" vertical="center"/>
    </xf>
    <xf numFmtId="4" fontId="39" fillId="25" borderId="75" applyNumberFormat="0" applyProtection="0">
      <alignment horizontal="left" vertical="center" indent="1"/>
    </xf>
    <xf numFmtId="0" fontId="39" fillId="17" borderId="75" applyNumberFormat="0" applyProtection="0">
      <alignment horizontal="left" vertical="top" indent="1"/>
    </xf>
    <xf numFmtId="4" fontId="45" fillId="23" borderId="75" applyNumberFormat="0" applyProtection="0">
      <alignment horizontal="right" vertical="center"/>
    </xf>
    <xf numFmtId="0" fontId="28" fillId="17" borderId="75" applyNumberFormat="0" applyProtection="0">
      <alignment horizontal="left" vertical="top" indent="1"/>
    </xf>
    <xf numFmtId="0" fontId="28" fillId="24" borderId="75" applyNumberFormat="0" applyProtection="0">
      <alignment horizontal="left" vertical="center" indent="1"/>
    </xf>
    <xf numFmtId="4" fontId="39" fillId="12" borderId="75" applyNumberFormat="0" applyProtection="0">
      <alignment horizontal="right" vertical="center"/>
    </xf>
    <xf numFmtId="4" fontId="40" fillId="16" borderId="75" applyNumberFormat="0" applyProtection="0">
      <alignment horizontal="left" vertical="center" indent="1"/>
    </xf>
    <xf numFmtId="0" fontId="28" fillId="27" borderId="75" applyNumberFormat="0" applyProtection="0">
      <alignment horizontal="left" vertical="top" indent="1"/>
    </xf>
    <xf numFmtId="0" fontId="28" fillId="26" borderId="75" applyNumberFormat="0" applyProtection="0">
      <alignment horizontal="left" vertical="center" indent="1"/>
    </xf>
    <xf numFmtId="4" fontId="39" fillId="14" borderId="75" applyNumberFormat="0" applyProtection="0">
      <alignment horizontal="right" vertical="center"/>
    </xf>
    <xf numFmtId="4" fontId="39" fillId="10" borderId="75" applyNumberFormat="0" applyProtection="0">
      <alignment horizontal="right" vertical="center"/>
    </xf>
    <xf numFmtId="0" fontId="40" fillId="16" borderId="75" applyNumberFormat="0" applyProtection="0">
      <alignment horizontal="left" vertical="top" indent="1"/>
    </xf>
    <xf numFmtId="4" fontId="41" fillId="16" borderId="75" applyNumberFormat="0" applyProtection="0">
      <alignment vertical="center"/>
    </xf>
    <xf numFmtId="4" fontId="39" fillId="12" borderId="75" applyNumberFormat="0" applyProtection="0">
      <alignment horizontal="right" vertical="center"/>
    </xf>
    <xf numFmtId="4" fontId="40" fillId="11" borderId="75" applyNumberFormat="0" applyProtection="0">
      <alignment vertical="center"/>
    </xf>
    <xf numFmtId="4" fontId="39" fillId="12" borderId="75" applyNumberFormat="0" applyProtection="0">
      <alignment horizontal="right" vertical="center"/>
    </xf>
    <xf numFmtId="4" fontId="39" fillId="18" borderId="75" applyNumberFormat="0" applyProtection="0">
      <alignment horizontal="right" vertical="center"/>
    </xf>
    <xf numFmtId="4" fontId="39" fillId="21" borderId="75" applyNumberFormat="0" applyProtection="0">
      <alignment horizontal="right" vertical="center"/>
    </xf>
    <xf numFmtId="0" fontId="28" fillId="24" borderId="75" applyNumberFormat="0" applyProtection="0">
      <alignment horizontal="left" vertical="top" indent="1"/>
    </xf>
    <xf numFmtId="0" fontId="28" fillId="26" borderId="75" applyNumberFormat="0" applyProtection="0">
      <alignment horizontal="left" vertical="top" indent="1"/>
    </xf>
    <xf numFmtId="4" fontId="40" fillId="11" borderId="75" applyNumberFormat="0" applyProtection="0">
      <alignment vertical="center"/>
    </xf>
    <xf numFmtId="4" fontId="39" fillId="28" borderId="75" applyNumberFormat="0" applyProtection="0">
      <alignment vertical="center"/>
    </xf>
    <xf numFmtId="4" fontId="43" fillId="28" borderId="75" applyNumberFormat="0" applyProtection="0">
      <alignment vertical="center"/>
    </xf>
    <xf numFmtId="4" fontId="40" fillId="11" borderId="75" applyNumberFormat="0" applyProtection="0">
      <alignment vertical="center"/>
    </xf>
    <xf numFmtId="4" fontId="39" fillId="23" borderId="75" applyNumberFormat="0" applyProtection="0">
      <alignment horizontal="right" vertical="center"/>
    </xf>
    <xf numFmtId="0" fontId="39" fillId="28" borderId="75" applyNumberFormat="0" applyProtection="0">
      <alignment horizontal="left" vertical="top" indent="1"/>
    </xf>
    <xf numFmtId="4" fontId="39" fillId="28" borderId="75" applyNumberFormat="0" applyProtection="0">
      <alignment horizontal="left" vertical="center" indent="1"/>
    </xf>
    <xf numFmtId="4" fontId="45" fillId="23" borderId="75" applyNumberFormat="0" applyProtection="0">
      <alignment horizontal="right" vertical="center"/>
    </xf>
    <xf numFmtId="4" fontId="39" fillId="28" borderId="75" applyNumberFormat="0" applyProtection="0">
      <alignment horizontal="left" vertical="center" indent="1"/>
    </xf>
    <xf numFmtId="4" fontId="39" fillId="12" borderId="75" applyNumberFormat="0" applyProtection="0">
      <alignment horizontal="right" vertical="center"/>
    </xf>
    <xf numFmtId="0" fontId="40" fillId="16" borderId="75" applyNumberFormat="0" applyProtection="0">
      <alignment horizontal="left" vertical="top" indent="1"/>
    </xf>
    <xf numFmtId="4" fontId="39" fillId="12" borderId="75" applyNumberFormat="0" applyProtection="0">
      <alignment horizontal="right" vertical="center"/>
    </xf>
    <xf numFmtId="4" fontId="39" fillId="10" borderId="75" applyNumberFormat="0" applyProtection="0">
      <alignment horizontal="right" vertical="center"/>
    </xf>
    <xf numFmtId="4" fontId="39" fillId="15" borderId="75" applyNumberFormat="0" applyProtection="0">
      <alignment horizontal="right" vertical="center"/>
    </xf>
    <xf numFmtId="4" fontId="39" fillId="14" borderId="75" applyNumberFormat="0" applyProtection="0">
      <alignment horizontal="right" vertical="center"/>
    </xf>
    <xf numFmtId="4" fontId="39" fillId="18" borderId="75" applyNumberFormat="0" applyProtection="0">
      <alignment horizontal="right" vertical="center"/>
    </xf>
    <xf numFmtId="4" fontId="39" fillId="13" borderId="75" applyNumberFormat="0" applyProtection="0">
      <alignment horizontal="right" vertical="center"/>
    </xf>
    <xf numFmtId="4" fontId="39" fillId="19" borderId="75" applyNumberFormat="0" applyProtection="0">
      <alignment horizontal="right" vertical="center"/>
    </xf>
    <xf numFmtId="4" fontId="39" fillId="20" borderId="75" applyNumberFormat="0" applyProtection="0">
      <alignment horizontal="right" vertical="center"/>
    </xf>
    <xf numFmtId="4" fontId="39" fillId="21" borderId="75" applyNumberFormat="0" applyProtection="0">
      <alignment horizontal="right" vertical="center"/>
    </xf>
    <xf numFmtId="4" fontId="39" fillId="25" borderId="75" applyNumberFormat="0" applyProtection="0">
      <alignment horizontal="right" vertical="center"/>
    </xf>
    <xf numFmtId="0" fontId="28" fillId="24" borderId="75" applyNumberFormat="0" applyProtection="0">
      <alignment horizontal="left" vertical="center" indent="1"/>
    </xf>
    <xf numFmtId="0" fontId="28" fillId="24" borderId="75" applyNumberFormat="0" applyProtection="0">
      <alignment horizontal="left" vertical="top" indent="1"/>
    </xf>
    <xf numFmtId="0" fontId="28" fillId="17" borderId="75" applyNumberFormat="0" applyProtection="0">
      <alignment horizontal="left" vertical="center" indent="1"/>
    </xf>
    <xf numFmtId="0" fontId="28" fillId="17" borderId="75" applyNumberFormat="0" applyProtection="0">
      <alignment horizontal="left" vertical="top" indent="1"/>
    </xf>
    <xf numFmtId="0" fontId="28" fillId="26" borderId="75" applyNumberFormat="0" applyProtection="0">
      <alignment horizontal="left" vertical="center" indent="1"/>
    </xf>
    <xf numFmtId="0" fontId="28" fillId="26" borderId="75" applyNumberFormat="0" applyProtection="0">
      <alignment horizontal="left" vertical="top" indent="1"/>
    </xf>
    <xf numFmtId="0" fontId="28" fillId="27" borderId="75" applyNumberFormat="0" applyProtection="0">
      <alignment horizontal="left" vertical="center" indent="1"/>
    </xf>
    <xf numFmtId="0" fontId="28" fillId="27" borderId="75" applyNumberFormat="0" applyProtection="0">
      <alignment horizontal="left" vertical="top" indent="1"/>
    </xf>
    <xf numFmtId="4" fontId="39" fillId="28" borderId="75" applyNumberFormat="0" applyProtection="0">
      <alignment vertical="center"/>
    </xf>
    <xf numFmtId="4" fontId="43" fillId="28" borderId="75" applyNumberFormat="0" applyProtection="0">
      <alignment vertical="center"/>
    </xf>
    <xf numFmtId="4" fontId="39" fillId="28" borderId="75" applyNumberFormat="0" applyProtection="0">
      <alignment horizontal="left" vertical="center" indent="1"/>
    </xf>
    <xf numFmtId="0" fontId="39" fillId="28" borderId="75" applyNumberFormat="0" applyProtection="0">
      <alignment horizontal="left" vertical="top" indent="1"/>
    </xf>
    <xf numFmtId="4" fontId="39" fillId="23" borderId="75" applyNumberFormat="0" applyProtection="0">
      <alignment horizontal="right" vertical="center"/>
    </xf>
    <xf numFmtId="4" fontId="43" fillId="23" borderId="75" applyNumberFormat="0" applyProtection="0">
      <alignment horizontal="right" vertical="center"/>
    </xf>
    <xf numFmtId="4" fontId="39" fillId="25" borderId="75" applyNumberFormat="0" applyProtection="0">
      <alignment horizontal="left" vertical="center" indent="1"/>
    </xf>
    <xf numFmtId="0" fontId="39" fillId="17" borderId="75" applyNumberFormat="0" applyProtection="0">
      <alignment horizontal="left" vertical="top" indent="1"/>
    </xf>
    <xf numFmtId="4" fontId="45" fillId="23" borderId="75" applyNumberFormat="0" applyProtection="0">
      <alignment horizontal="right" vertical="center"/>
    </xf>
    <xf numFmtId="4" fontId="40" fillId="16" borderId="75" applyNumberFormat="0" applyProtection="0">
      <alignment horizontal="left" vertical="center" indent="1"/>
    </xf>
    <xf numFmtId="4" fontId="39" fillId="10" borderId="75" applyNumberFormat="0" applyProtection="0">
      <alignment horizontal="right" vertical="center"/>
    </xf>
    <xf numFmtId="4" fontId="40" fillId="16" borderId="75" applyNumberFormat="0" applyProtection="0">
      <alignment horizontal="left" vertical="center" indent="1"/>
    </xf>
    <xf numFmtId="4" fontId="40" fillId="11" borderId="75" applyNumberFormat="0" applyProtection="0">
      <alignment vertical="center"/>
    </xf>
    <xf numFmtId="4" fontId="39" fillId="10" borderId="75" applyNumberFormat="0" applyProtection="0">
      <alignment horizontal="right" vertical="center"/>
    </xf>
    <xf numFmtId="4" fontId="39" fillId="15" borderId="75" applyNumberFormat="0" applyProtection="0">
      <alignment horizontal="right" vertical="center"/>
    </xf>
    <xf numFmtId="4" fontId="39" fillId="14" borderId="75" applyNumberFormat="0" applyProtection="0">
      <alignment horizontal="right" vertical="center"/>
    </xf>
    <xf numFmtId="4" fontId="39" fillId="18" borderId="75" applyNumberFormat="0" applyProtection="0">
      <alignment horizontal="right" vertical="center"/>
    </xf>
    <xf numFmtId="4" fontId="39" fillId="13" borderId="75" applyNumberFormat="0" applyProtection="0">
      <alignment horizontal="right" vertical="center"/>
    </xf>
    <xf numFmtId="4" fontId="39" fillId="19" borderId="75" applyNumberFormat="0" applyProtection="0">
      <alignment horizontal="right" vertical="center"/>
    </xf>
    <xf numFmtId="4" fontId="39" fillId="20" borderId="75" applyNumberFormat="0" applyProtection="0">
      <alignment horizontal="right" vertical="center"/>
    </xf>
    <xf numFmtId="4" fontId="39" fillId="21" borderId="75" applyNumberFormat="0" applyProtection="0">
      <alignment horizontal="right" vertical="center"/>
    </xf>
    <xf numFmtId="4" fontId="39" fillId="25" borderId="75" applyNumberFormat="0" applyProtection="0">
      <alignment horizontal="right" vertical="center"/>
    </xf>
    <xf numFmtId="0" fontId="28" fillId="24" borderId="75" applyNumberFormat="0" applyProtection="0">
      <alignment horizontal="left" vertical="center" indent="1"/>
    </xf>
    <xf numFmtId="0" fontId="28" fillId="24" borderId="75" applyNumberFormat="0" applyProtection="0">
      <alignment horizontal="left" vertical="top" indent="1"/>
    </xf>
    <xf numFmtId="0" fontId="28" fillId="17" borderId="75" applyNumberFormat="0" applyProtection="0">
      <alignment horizontal="left" vertical="center" indent="1"/>
    </xf>
    <xf numFmtId="0" fontId="28" fillId="17" borderId="75" applyNumberFormat="0" applyProtection="0">
      <alignment horizontal="left" vertical="top" indent="1"/>
    </xf>
    <xf numFmtId="0" fontId="28" fillId="26" borderId="75" applyNumberFormat="0" applyProtection="0">
      <alignment horizontal="left" vertical="center" indent="1"/>
    </xf>
    <xf numFmtId="0" fontId="28" fillId="26" borderId="75" applyNumberFormat="0" applyProtection="0">
      <alignment horizontal="left" vertical="top" indent="1"/>
    </xf>
    <xf numFmtId="0" fontId="28" fillId="27" borderId="75" applyNumberFormat="0" applyProtection="0">
      <alignment horizontal="left" vertical="center" indent="1"/>
    </xf>
    <xf numFmtId="0" fontId="28" fillId="27" borderId="75" applyNumberFormat="0" applyProtection="0">
      <alignment horizontal="left" vertical="top" indent="1"/>
    </xf>
    <xf numFmtId="4" fontId="39" fillId="28" borderId="75" applyNumberFormat="0" applyProtection="0">
      <alignment vertical="center"/>
    </xf>
    <xf numFmtId="4" fontId="43" fillId="28" borderId="75" applyNumberFormat="0" applyProtection="0">
      <alignment vertical="center"/>
    </xf>
    <xf numFmtId="4" fontId="39" fillId="28" borderId="75" applyNumberFormat="0" applyProtection="0">
      <alignment horizontal="left" vertical="center" indent="1"/>
    </xf>
    <xf numFmtId="0" fontId="39" fillId="28" borderId="75" applyNumberFormat="0" applyProtection="0">
      <alignment horizontal="left" vertical="top" indent="1"/>
    </xf>
    <xf numFmtId="4" fontId="39" fillId="23" borderId="75" applyNumberFormat="0" applyProtection="0">
      <alignment horizontal="right" vertical="center"/>
    </xf>
    <xf numFmtId="4" fontId="43" fillId="23" borderId="75" applyNumberFormat="0" applyProtection="0">
      <alignment horizontal="right" vertical="center"/>
    </xf>
    <xf numFmtId="4" fontId="39" fillId="25" borderId="75" applyNumberFormat="0" applyProtection="0">
      <alignment horizontal="left" vertical="center" indent="1"/>
    </xf>
    <xf numFmtId="0" fontId="39" fillId="17" borderId="75" applyNumberFormat="0" applyProtection="0">
      <alignment horizontal="left" vertical="top" indent="1"/>
    </xf>
    <xf numFmtId="4" fontId="45" fillId="23" borderId="75" applyNumberFormat="0" applyProtection="0">
      <alignment horizontal="right" vertical="center"/>
    </xf>
    <xf numFmtId="4" fontId="40" fillId="16" borderId="75" applyNumberFormat="0" applyProtection="0">
      <alignment horizontal="left" vertical="center" indent="1"/>
    </xf>
    <xf numFmtId="0" fontId="40" fillId="16" borderId="75" applyNumberFormat="0" applyProtection="0">
      <alignment horizontal="left" vertical="top" indent="1"/>
    </xf>
    <xf numFmtId="4" fontId="39" fillId="10" borderId="75" applyNumberFormat="0" applyProtection="0">
      <alignment horizontal="right" vertical="center"/>
    </xf>
    <xf numFmtId="4" fontId="41" fillId="16" borderId="75" applyNumberFormat="0" applyProtection="0">
      <alignment vertical="center"/>
    </xf>
    <xf numFmtId="4" fontId="39" fillId="15" borderId="75" applyNumberFormat="0" applyProtection="0">
      <alignment horizontal="right" vertical="center"/>
    </xf>
    <xf numFmtId="4" fontId="39" fillId="14" borderId="75" applyNumberFormat="0" applyProtection="0">
      <alignment horizontal="right" vertical="center"/>
    </xf>
    <xf numFmtId="4" fontId="39" fillId="18" borderId="75" applyNumberFormat="0" applyProtection="0">
      <alignment horizontal="right" vertical="center"/>
    </xf>
    <xf numFmtId="4" fontId="39" fillId="13" borderId="75" applyNumberFormat="0" applyProtection="0">
      <alignment horizontal="right" vertical="center"/>
    </xf>
    <xf numFmtId="4" fontId="39" fillId="19" borderId="75" applyNumberFormat="0" applyProtection="0">
      <alignment horizontal="right" vertical="center"/>
    </xf>
    <xf numFmtId="4" fontId="39" fillId="20" borderId="75" applyNumberFormat="0" applyProtection="0">
      <alignment horizontal="right" vertical="center"/>
    </xf>
    <xf numFmtId="4" fontId="39" fillId="21" borderId="75" applyNumberFormat="0" applyProtection="0">
      <alignment horizontal="right" vertical="center"/>
    </xf>
    <xf numFmtId="4" fontId="39" fillId="25" borderId="75" applyNumberFormat="0" applyProtection="0">
      <alignment horizontal="right" vertical="center"/>
    </xf>
    <xf numFmtId="0" fontId="28" fillId="24" borderId="75" applyNumberFormat="0" applyProtection="0">
      <alignment horizontal="left" vertical="center" indent="1"/>
    </xf>
    <xf numFmtId="0" fontId="28" fillId="24" borderId="75" applyNumberFormat="0" applyProtection="0">
      <alignment horizontal="left" vertical="top" indent="1"/>
    </xf>
    <xf numFmtId="0" fontId="28" fillId="17" borderId="75" applyNumberFormat="0" applyProtection="0">
      <alignment horizontal="left" vertical="center" indent="1"/>
    </xf>
    <xf numFmtId="0" fontId="28" fillId="17" borderId="75" applyNumberFormat="0" applyProtection="0">
      <alignment horizontal="left" vertical="top" indent="1"/>
    </xf>
    <xf numFmtId="0" fontId="28" fillId="26" borderId="75" applyNumberFormat="0" applyProtection="0">
      <alignment horizontal="left" vertical="center" indent="1"/>
    </xf>
    <xf numFmtId="0" fontId="28" fillId="26" borderId="75" applyNumberFormat="0" applyProtection="0">
      <alignment horizontal="left" vertical="top" indent="1"/>
    </xf>
    <xf numFmtId="0" fontId="28" fillId="27" borderId="75" applyNumberFormat="0" applyProtection="0">
      <alignment horizontal="left" vertical="center" indent="1"/>
    </xf>
    <xf numFmtId="0" fontId="28" fillId="27" borderId="75" applyNumberFormat="0" applyProtection="0">
      <alignment horizontal="left" vertical="top" indent="1"/>
    </xf>
    <xf numFmtId="4" fontId="39" fillId="28" borderId="75" applyNumberFormat="0" applyProtection="0">
      <alignment vertical="center"/>
    </xf>
    <xf numFmtId="4" fontId="43" fillId="28" borderId="75" applyNumberFormat="0" applyProtection="0">
      <alignment vertical="center"/>
    </xf>
    <xf numFmtId="4" fontId="39" fillId="28" borderId="75" applyNumberFormat="0" applyProtection="0">
      <alignment horizontal="left" vertical="center" indent="1"/>
    </xf>
    <xf numFmtId="0" fontId="39" fillId="28" borderId="75" applyNumberFormat="0" applyProtection="0">
      <alignment horizontal="left" vertical="top" indent="1"/>
    </xf>
    <xf numFmtId="4" fontId="39" fillId="23" borderId="75" applyNumberFormat="0" applyProtection="0">
      <alignment horizontal="right" vertical="center"/>
    </xf>
    <xf numFmtId="4" fontId="43" fillId="23" borderId="75" applyNumberFormat="0" applyProtection="0">
      <alignment horizontal="right" vertical="center"/>
    </xf>
    <xf numFmtId="4" fontId="39" fillId="25" borderId="75" applyNumberFormat="0" applyProtection="0">
      <alignment horizontal="left" vertical="center" indent="1"/>
    </xf>
    <xf numFmtId="0" fontId="39" fillId="17" borderId="75" applyNumberFormat="0" applyProtection="0">
      <alignment horizontal="left" vertical="top" indent="1"/>
    </xf>
    <xf numFmtId="4" fontId="45" fillId="23" borderId="75" applyNumberFormat="0" applyProtection="0">
      <alignment horizontal="right" vertical="center"/>
    </xf>
    <xf numFmtId="0" fontId="28" fillId="26" borderId="75" applyNumberFormat="0" applyProtection="0">
      <alignment horizontal="left" vertical="center" indent="1"/>
    </xf>
    <xf numFmtId="0" fontId="40" fillId="16" borderId="75" applyNumberFormat="0" applyProtection="0">
      <alignment horizontal="left" vertical="top" indent="1"/>
    </xf>
    <xf numFmtId="4" fontId="39" fillId="20" borderId="75" applyNumberFormat="0" applyProtection="0">
      <alignment horizontal="right" vertical="center"/>
    </xf>
    <xf numFmtId="4" fontId="41" fillId="16" borderId="75" applyNumberFormat="0" applyProtection="0">
      <alignment vertical="center"/>
    </xf>
    <xf numFmtId="4" fontId="39" fillId="15" borderId="75" applyNumberFormat="0" applyProtection="0">
      <alignment horizontal="right" vertical="center"/>
    </xf>
    <xf numFmtId="4" fontId="39" fillId="14" borderId="75" applyNumberFormat="0" applyProtection="0">
      <alignment horizontal="right" vertical="center"/>
    </xf>
    <xf numFmtId="4" fontId="39" fillId="18" borderId="75" applyNumberFormat="0" applyProtection="0">
      <alignment horizontal="right" vertical="center"/>
    </xf>
    <xf numFmtId="4" fontId="39" fillId="13" borderId="75" applyNumberFormat="0" applyProtection="0">
      <alignment horizontal="right" vertical="center"/>
    </xf>
    <xf numFmtId="4" fontId="39" fillId="19" borderId="75" applyNumberFormat="0" applyProtection="0">
      <alignment horizontal="right" vertical="center"/>
    </xf>
    <xf numFmtId="4" fontId="39" fillId="20" borderId="75" applyNumberFormat="0" applyProtection="0">
      <alignment horizontal="right" vertical="center"/>
    </xf>
    <xf numFmtId="4" fontId="39" fillId="21" borderId="75" applyNumberFormat="0" applyProtection="0">
      <alignment horizontal="right" vertical="center"/>
    </xf>
    <xf numFmtId="4" fontId="39" fillId="25" borderId="75" applyNumberFormat="0" applyProtection="0">
      <alignment horizontal="right" vertical="center"/>
    </xf>
    <xf numFmtId="0" fontId="28" fillId="24" borderId="75" applyNumberFormat="0" applyProtection="0">
      <alignment horizontal="left" vertical="center" indent="1"/>
    </xf>
    <xf numFmtId="0" fontId="28" fillId="24" borderId="75" applyNumberFormat="0" applyProtection="0">
      <alignment horizontal="left" vertical="top" indent="1"/>
    </xf>
    <xf numFmtId="0" fontId="28" fillId="17" borderId="75" applyNumberFormat="0" applyProtection="0">
      <alignment horizontal="left" vertical="center" indent="1"/>
    </xf>
    <xf numFmtId="0" fontId="28" fillId="17" borderId="75" applyNumberFormat="0" applyProtection="0">
      <alignment horizontal="left" vertical="top" indent="1"/>
    </xf>
    <xf numFmtId="0" fontId="28" fillId="26" borderId="75" applyNumberFormat="0" applyProtection="0">
      <alignment horizontal="left" vertical="center" indent="1"/>
    </xf>
    <xf numFmtId="0" fontId="28" fillId="26" borderId="75" applyNumberFormat="0" applyProtection="0">
      <alignment horizontal="left" vertical="top" indent="1"/>
    </xf>
    <xf numFmtId="0" fontId="28" fillId="27" borderId="75" applyNumberFormat="0" applyProtection="0">
      <alignment horizontal="left" vertical="center" indent="1"/>
    </xf>
    <xf numFmtId="0" fontId="28" fillId="27" borderId="75" applyNumberFormat="0" applyProtection="0">
      <alignment horizontal="left" vertical="top" indent="1"/>
    </xf>
    <xf numFmtId="4" fontId="39" fillId="28" borderId="75" applyNumberFormat="0" applyProtection="0">
      <alignment vertical="center"/>
    </xf>
    <xf numFmtId="4" fontId="43" fillId="28" borderId="75" applyNumberFormat="0" applyProtection="0">
      <alignment vertical="center"/>
    </xf>
    <xf numFmtId="4" fontId="39" fillId="28" borderId="75" applyNumberFormat="0" applyProtection="0">
      <alignment horizontal="left" vertical="center" indent="1"/>
    </xf>
    <xf numFmtId="0" fontId="39" fillId="28" borderId="75" applyNumberFormat="0" applyProtection="0">
      <alignment horizontal="left" vertical="top" indent="1"/>
    </xf>
    <xf numFmtId="4" fontId="39" fillId="23" borderId="75" applyNumberFormat="0" applyProtection="0">
      <alignment horizontal="right" vertical="center"/>
    </xf>
    <xf numFmtId="4" fontId="43" fillId="23" borderId="75" applyNumberFormat="0" applyProtection="0">
      <alignment horizontal="right" vertical="center"/>
    </xf>
    <xf numFmtId="4" fontId="39" fillId="25" borderId="75" applyNumberFormat="0" applyProtection="0">
      <alignment horizontal="left" vertical="center" indent="1"/>
    </xf>
    <xf numFmtId="0" fontId="39" fillId="17" borderId="75" applyNumberFormat="0" applyProtection="0">
      <alignment horizontal="left" vertical="top" indent="1"/>
    </xf>
    <xf numFmtId="4" fontId="45" fillId="23" borderId="75" applyNumberFormat="0" applyProtection="0">
      <alignment horizontal="right" vertical="center"/>
    </xf>
    <xf numFmtId="0" fontId="40" fillId="16" borderId="75" applyNumberFormat="0" applyProtection="0">
      <alignment horizontal="left" vertical="top" indent="1"/>
    </xf>
    <xf numFmtId="4" fontId="45" fillId="23" borderId="75" applyNumberFormat="0" applyProtection="0">
      <alignment horizontal="right" vertical="center"/>
    </xf>
    <xf numFmtId="0" fontId="39" fillId="17" borderId="75" applyNumberFormat="0" applyProtection="0">
      <alignment horizontal="left" vertical="top" indent="1"/>
    </xf>
    <xf numFmtId="4" fontId="41" fillId="16" borderId="75" applyNumberFormat="0" applyProtection="0">
      <alignment vertical="center"/>
    </xf>
    <xf numFmtId="4" fontId="39" fillId="15" borderId="75" applyNumberFormat="0" applyProtection="0">
      <alignment horizontal="right" vertical="center"/>
    </xf>
    <xf numFmtId="4" fontId="39" fillId="14" borderId="75" applyNumberFormat="0" applyProtection="0">
      <alignment horizontal="right" vertical="center"/>
    </xf>
    <xf numFmtId="4" fontId="39" fillId="18" borderId="75" applyNumberFormat="0" applyProtection="0">
      <alignment horizontal="right" vertical="center"/>
    </xf>
    <xf numFmtId="4" fontId="39" fillId="13" borderId="75" applyNumberFormat="0" applyProtection="0">
      <alignment horizontal="right" vertical="center"/>
    </xf>
    <xf numFmtId="4" fontId="39" fillId="19" borderId="75" applyNumberFormat="0" applyProtection="0">
      <alignment horizontal="right" vertical="center"/>
    </xf>
    <xf numFmtId="4" fontId="39" fillId="20" borderId="75" applyNumberFormat="0" applyProtection="0">
      <alignment horizontal="right" vertical="center"/>
    </xf>
    <xf numFmtId="4" fontId="39" fillId="21" borderId="75" applyNumberFormat="0" applyProtection="0">
      <alignment horizontal="right" vertical="center"/>
    </xf>
    <xf numFmtId="4" fontId="39" fillId="25" borderId="75" applyNumberFormat="0" applyProtection="0">
      <alignment horizontal="right" vertical="center"/>
    </xf>
    <xf numFmtId="0" fontId="28" fillId="24" borderId="75" applyNumberFormat="0" applyProtection="0">
      <alignment horizontal="left" vertical="center" indent="1"/>
    </xf>
    <xf numFmtId="0" fontId="28" fillId="24" borderId="75" applyNumberFormat="0" applyProtection="0">
      <alignment horizontal="left" vertical="top" indent="1"/>
    </xf>
    <xf numFmtId="0" fontId="28" fillId="17" borderId="75" applyNumberFormat="0" applyProtection="0">
      <alignment horizontal="left" vertical="center" indent="1"/>
    </xf>
    <xf numFmtId="0" fontId="28" fillId="17" borderId="75" applyNumberFormat="0" applyProtection="0">
      <alignment horizontal="left" vertical="top" indent="1"/>
    </xf>
    <xf numFmtId="0" fontId="28" fillId="26" borderId="75" applyNumberFormat="0" applyProtection="0">
      <alignment horizontal="left" vertical="center" indent="1"/>
    </xf>
    <xf numFmtId="0" fontId="28" fillId="26" borderId="75" applyNumberFormat="0" applyProtection="0">
      <alignment horizontal="left" vertical="top" indent="1"/>
    </xf>
    <xf numFmtId="0" fontId="28" fillId="27" borderId="75" applyNumberFormat="0" applyProtection="0">
      <alignment horizontal="left" vertical="center" indent="1"/>
    </xf>
    <xf numFmtId="0" fontId="28" fillId="27" borderId="75" applyNumberFormat="0" applyProtection="0">
      <alignment horizontal="left" vertical="top" indent="1"/>
    </xf>
    <xf numFmtId="4" fontId="39" fillId="28" borderId="75" applyNumberFormat="0" applyProtection="0">
      <alignment vertical="center"/>
    </xf>
    <xf numFmtId="4" fontId="43" fillId="28" borderId="75" applyNumberFormat="0" applyProtection="0">
      <alignment vertical="center"/>
    </xf>
    <xf numFmtId="4" fontId="39" fillId="28" borderId="75" applyNumberFormat="0" applyProtection="0">
      <alignment horizontal="left" vertical="center" indent="1"/>
    </xf>
    <xf numFmtId="0" fontId="39" fillId="28" borderId="75" applyNumberFormat="0" applyProtection="0">
      <alignment horizontal="left" vertical="top" indent="1"/>
    </xf>
    <xf numFmtId="4" fontId="39" fillId="23" borderId="75" applyNumberFormat="0" applyProtection="0">
      <alignment horizontal="right" vertical="center"/>
    </xf>
    <xf numFmtId="4" fontId="43" fillId="23" borderId="75" applyNumberFormat="0" applyProtection="0">
      <alignment horizontal="right" vertical="center"/>
    </xf>
    <xf numFmtId="4" fontId="39" fillId="25" borderId="75" applyNumberFormat="0" applyProtection="0">
      <alignment horizontal="left" vertical="center" indent="1"/>
    </xf>
    <xf numFmtId="0" fontId="39" fillId="17" borderId="75" applyNumberFormat="0" applyProtection="0">
      <alignment horizontal="left" vertical="top" indent="1"/>
    </xf>
    <xf numFmtId="4" fontId="45" fillId="23" borderId="75" applyNumberFormat="0" applyProtection="0">
      <alignment horizontal="right" vertical="center"/>
    </xf>
    <xf numFmtId="0" fontId="28" fillId="17" borderId="75" applyNumberFormat="0" applyProtection="0">
      <alignment horizontal="left" vertical="center" indent="1"/>
    </xf>
    <xf numFmtId="0" fontId="28" fillId="27" borderId="75" applyNumberFormat="0" applyProtection="0">
      <alignment horizontal="left" vertical="center" indent="1"/>
    </xf>
    <xf numFmtId="4" fontId="39" fillId="13" borderId="75" applyNumberFormat="0" applyProtection="0">
      <alignment horizontal="right" vertical="center"/>
    </xf>
    <xf numFmtId="4" fontId="39" fillId="14" borderId="75" applyNumberFormat="0" applyProtection="0">
      <alignment horizontal="right" vertical="center"/>
    </xf>
    <xf numFmtId="4" fontId="39" fillId="10" borderId="75" applyNumberFormat="0" applyProtection="0">
      <alignment horizontal="right" vertical="center"/>
    </xf>
    <xf numFmtId="0" fontId="40" fillId="16" borderId="75" applyNumberFormat="0" applyProtection="0">
      <alignment horizontal="left" vertical="top" indent="1"/>
    </xf>
    <xf numFmtId="4" fontId="41" fillId="16" borderId="75" applyNumberFormat="0" applyProtection="0">
      <alignment vertical="center"/>
    </xf>
    <xf numFmtId="0" fontId="39" fillId="28" borderId="75" applyNumberFormat="0" applyProtection="0">
      <alignment horizontal="left" vertical="top" indent="1"/>
    </xf>
    <xf numFmtId="4" fontId="39" fillId="25" borderId="75" applyNumberFormat="0" applyProtection="0">
      <alignment horizontal="left" vertical="center" indent="1"/>
    </xf>
    <xf numFmtId="4" fontId="43" fillId="23" borderId="75" applyNumberFormat="0" applyProtection="0">
      <alignment horizontal="right" vertical="center"/>
    </xf>
    <xf numFmtId="4" fontId="39" fillId="23" borderId="75" applyNumberFormat="0" applyProtection="0">
      <alignment horizontal="right" vertical="center"/>
    </xf>
    <xf numFmtId="0" fontId="62" fillId="0" borderId="0" applyNumberFormat="0" applyFill="0" applyBorder="0" applyAlignment="0" applyProtection="0"/>
    <xf numFmtId="0" fontId="63" fillId="0" borderId="76" applyNumberFormat="0" applyFill="0" applyAlignment="0" applyProtection="0"/>
    <xf numFmtId="0" fontId="64" fillId="0" borderId="77" applyNumberFormat="0" applyFill="0" applyAlignment="0" applyProtection="0"/>
    <xf numFmtId="0" fontId="64" fillId="0" borderId="0" applyNumberFormat="0" applyFill="0" applyBorder="0" applyAlignment="0" applyProtection="0"/>
    <xf numFmtId="0" fontId="65" fillId="37" borderId="0" applyNumberFormat="0" applyBorder="0" applyAlignment="0" applyProtection="0"/>
    <xf numFmtId="0" fontId="66" fillId="38" borderId="0" applyNumberFormat="0" applyBorder="0" applyAlignment="0" applyProtection="0"/>
    <xf numFmtId="0" fontId="67" fillId="39" borderId="0" applyNumberFormat="0" applyBorder="0" applyAlignment="0" applyProtection="0"/>
    <xf numFmtId="0" fontId="68" fillId="40" borderId="78" applyNumberFormat="0" applyAlignment="0" applyProtection="0"/>
    <xf numFmtId="0" fontId="69" fillId="41" borderId="79" applyNumberFormat="0" applyAlignment="0" applyProtection="0"/>
    <xf numFmtId="0" fontId="70" fillId="41" borderId="78" applyNumberFormat="0" applyAlignment="0" applyProtection="0"/>
    <xf numFmtId="0" fontId="71" fillId="0" borderId="80" applyNumberFormat="0" applyFill="0" applyAlignment="0" applyProtection="0"/>
    <xf numFmtId="0" fontId="72" fillId="42" borderId="81" applyNumberFormat="0" applyAlignment="0" applyProtection="0"/>
    <xf numFmtId="0" fontId="26" fillId="0" borderId="0" applyNumberFormat="0" applyFill="0" applyBorder="0" applyAlignment="0" applyProtection="0"/>
    <xf numFmtId="0" fontId="52" fillId="43" borderId="82" applyNumberFormat="0" applyFont="0" applyAlignment="0" applyProtection="0"/>
    <xf numFmtId="0" fontId="73" fillId="0" borderId="0" applyNumberFormat="0" applyFill="0" applyBorder="0" applyAlignment="0" applyProtection="0"/>
    <xf numFmtId="0" fontId="1" fillId="0" borderId="83" applyNumberFormat="0" applyFill="0" applyAlignment="0" applyProtection="0"/>
    <xf numFmtId="0" fontId="33" fillId="44" borderId="0" applyNumberFormat="0" applyBorder="0" applyAlignment="0" applyProtection="0"/>
    <xf numFmtId="0" fontId="52" fillId="45" borderId="0" applyNumberFormat="0" applyBorder="0" applyAlignment="0" applyProtection="0"/>
    <xf numFmtId="0" fontId="52" fillId="46" borderId="0" applyNumberFormat="0" applyBorder="0" applyAlignment="0" applyProtection="0"/>
    <xf numFmtId="0" fontId="33" fillId="47" borderId="0" applyNumberFormat="0" applyBorder="0" applyAlignment="0" applyProtection="0"/>
    <xf numFmtId="0" fontId="33" fillId="48" borderId="0" applyNumberFormat="0" applyBorder="0" applyAlignment="0" applyProtection="0"/>
    <xf numFmtId="0" fontId="52" fillId="49" borderId="0" applyNumberFormat="0" applyBorder="0" applyAlignment="0" applyProtection="0"/>
    <xf numFmtId="0" fontId="52" fillId="50" borderId="0" applyNumberFormat="0" applyBorder="0" applyAlignment="0" applyProtection="0"/>
    <xf numFmtId="0" fontId="33" fillId="51" borderId="0" applyNumberFormat="0" applyBorder="0" applyAlignment="0" applyProtection="0"/>
    <xf numFmtId="0" fontId="33" fillId="52" borderId="0" applyNumberFormat="0" applyBorder="0" applyAlignment="0" applyProtection="0"/>
    <xf numFmtId="0" fontId="52" fillId="53" borderId="0" applyNumberFormat="0" applyBorder="0" applyAlignment="0" applyProtection="0"/>
    <xf numFmtId="0" fontId="52" fillId="54" borderId="0" applyNumberFormat="0" applyBorder="0" applyAlignment="0" applyProtection="0"/>
    <xf numFmtId="0" fontId="33" fillId="55" borderId="0" applyNumberFormat="0" applyBorder="0" applyAlignment="0" applyProtection="0"/>
    <xf numFmtId="0" fontId="33" fillId="56" borderId="0" applyNumberFormat="0" applyBorder="0" applyAlignment="0" applyProtection="0"/>
    <xf numFmtId="0" fontId="52" fillId="57" borderId="0" applyNumberFormat="0" applyBorder="0" applyAlignment="0" applyProtection="0"/>
    <xf numFmtId="0" fontId="52" fillId="58" borderId="0" applyNumberFormat="0" applyBorder="0" applyAlignment="0" applyProtection="0"/>
    <xf numFmtId="0" fontId="33" fillId="59" borderId="0" applyNumberFormat="0" applyBorder="0" applyAlignment="0" applyProtection="0"/>
    <xf numFmtId="0" fontId="33" fillId="60" borderId="0" applyNumberFormat="0" applyBorder="0" applyAlignment="0" applyProtection="0"/>
    <xf numFmtId="0" fontId="52" fillId="61" borderId="0" applyNumberFormat="0" applyBorder="0" applyAlignment="0" applyProtection="0"/>
    <xf numFmtId="0" fontId="52" fillId="62" borderId="0" applyNumberFormat="0" applyBorder="0" applyAlignment="0" applyProtection="0"/>
    <xf numFmtId="0" fontId="33" fillId="63" borderId="0" applyNumberFormat="0" applyBorder="0" applyAlignment="0" applyProtection="0"/>
    <xf numFmtId="0" fontId="33" fillId="64" borderId="0" applyNumberFormat="0" applyBorder="0" applyAlignment="0" applyProtection="0"/>
    <xf numFmtId="0" fontId="52" fillId="65" borderId="0" applyNumberFormat="0" applyBorder="0" applyAlignment="0" applyProtection="0"/>
    <xf numFmtId="0" fontId="52" fillId="66" borderId="0" applyNumberFormat="0" applyBorder="0" applyAlignment="0" applyProtection="0"/>
    <xf numFmtId="0" fontId="33" fillId="67" borderId="0" applyNumberFormat="0" applyBorder="0" applyAlignment="0" applyProtection="0"/>
    <xf numFmtId="4" fontId="40" fillId="11" borderId="84" applyNumberFormat="0" applyProtection="0">
      <alignment vertical="center"/>
    </xf>
    <xf numFmtId="4" fontId="41" fillId="16" borderId="84" applyNumberFormat="0" applyProtection="0">
      <alignment vertical="center"/>
    </xf>
    <xf numFmtId="4" fontId="40" fillId="16" borderId="84" applyNumberFormat="0" applyProtection="0">
      <alignment horizontal="left" vertical="center" indent="1"/>
    </xf>
    <xf numFmtId="0" fontId="40" fillId="16" borderId="84" applyNumberFormat="0" applyProtection="0">
      <alignment horizontal="left" vertical="top" indent="1"/>
    </xf>
    <xf numFmtId="4" fontId="39" fillId="12" borderId="84" applyNumberFormat="0" applyProtection="0">
      <alignment horizontal="right" vertical="center"/>
    </xf>
    <xf numFmtId="4" fontId="39" fillId="10" borderId="84" applyNumberFormat="0" applyProtection="0">
      <alignment horizontal="right" vertical="center"/>
    </xf>
    <xf numFmtId="4" fontId="39" fillId="15" borderId="84" applyNumberFormat="0" applyProtection="0">
      <alignment horizontal="right" vertical="center"/>
    </xf>
    <xf numFmtId="4" fontId="39" fillId="14" borderId="84" applyNumberFormat="0" applyProtection="0">
      <alignment horizontal="right" vertical="center"/>
    </xf>
    <xf numFmtId="4" fontId="39" fillId="18" borderId="84" applyNumberFormat="0" applyProtection="0">
      <alignment horizontal="right" vertical="center"/>
    </xf>
    <xf numFmtId="4" fontId="39" fillId="13" borderId="84" applyNumberFormat="0" applyProtection="0">
      <alignment horizontal="right" vertical="center"/>
    </xf>
    <xf numFmtId="4" fontId="39" fillId="19" borderId="84" applyNumberFormat="0" applyProtection="0">
      <alignment horizontal="right" vertical="center"/>
    </xf>
    <xf numFmtId="4" fontId="39" fillId="20" borderId="84" applyNumberFormat="0" applyProtection="0">
      <alignment horizontal="right" vertical="center"/>
    </xf>
    <xf numFmtId="4" fontId="39" fillId="21" borderId="84" applyNumberFormat="0" applyProtection="0">
      <alignment horizontal="right" vertical="center"/>
    </xf>
    <xf numFmtId="4" fontId="39" fillId="25" borderId="84" applyNumberFormat="0" applyProtection="0">
      <alignment horizontal="right" vertical="center"/>
    </xf>
    <xf numFmtId="0" fontId="28" fillId="24" borderId="84" applyNumberFormat="0" applyProtection="0">
      <alignment horizontal="left" vertical="center" indent="1"/>
    </xf>
    <xf numFmtId="0" fontId="28" fillId="24" borderId="84" applyNumberFormat="0" applyProtection="0">
      <alignment horizontal="left" vertical="top" indent="1"/>
    </xf>
    <xf numFmtId="0" fontId="28" fillId="17" borderId="84" applyNumberFormat="0" applyProtection="0">
      <alignment horizontal="left" vertical="center" indent="1"/>
    </xf>
    <xf numFmtId="0" fontId="28" fillId="17" borderId="84" applyNumberFormat="0" applyProtection="0">
      <alignment horizontal="left" vertical="top" indent="1"/>
    </xf>
    <xf numFmtId="0" fontId="28" fillId="26" borderId="84" applyNumberFormat="0" applyProtection="0">
      <alignment horizontal="left" vertical="center" indent="1"/>
    </xf>
    <xf numFmtId="0" fontId="28" fillId="26" borderId="84" applyNumberFormat="0" applyProtection="0">
      <alignment horizontal="left" vertical="top" indent="1"/>
    </xf>
    <xf numFmtId="0" fontId="28" fillId="27" borderId="84" applyNumberFormat="0" applyProtection="0">
      <alignment horizontal="left" vertical="center" indent="1"/>
    </xf>
    <xf numFmtId="0" fontId="28" fillId="27" borderId="84" applyNumberFormat="0" applyProtection="0">
      <alignment horizontal="left" vertical="top" indent="1"/>
    </xf>
    <xf numFmtId="4" fontId="39" fillId="28" borderId="84" applyNumberFormat="0" applyProtection="0">
      <alignment vertical="center"/>
    </xf>
    <xf numFmtId="4" fontId="43" fillId="28" borderId="84" applyNumberFormat="0" applyProtection="0">
      <alignment vertical="center"/>
    </xf>
    <xf numFmtId="4" fontId="39" fillId="28" borderId="84" applyNumberFormat="0" applyProtection="0">
      <alignment horizontal="left" vertical="center" indent="1"/>
    </xf>
    <xf numFmtId="0" fontId="39" fillId="28" borderId="84" applyNumberFormat="0" applyProtection="0">
      <alignment horizontal="left" vertical="top" indent="1"/>
    </xf>
    <xf numFmtId="4" fontId="39" fillId="23" borderId="84" applyNumberFormat="0" applyProtection="0">
      <alignment horizontal="right" vertical="center"/>
    </xf>
    <xf numFmtId="4" fontId="43" fillId="23" borderId="84" applyNumberFormat="0" applyProtection="0">
      <alignment horizontal="right" vertical="center"/>
    </xf>
    <xf numFmtId="4" fontId="39" fillId="25" borderId="84" applyNumberFormat="0" applyProtection="0">
      <alignment horizontal="left" vertical="center" indent="1"/>
    </xf>
    <xf numFmtId="0" fontId="39" fillId="17" borderId="84" applyNumberFormat="0" applyProtection="0">
      <alignment horizontal="left" vertical="top" indent="1"/>
    </xf>
    <xf numFmtId="4" fontId="45" fillId="23" borderId="84" applyNumberFormat="0" applyProtection="0">
      <alignment horizontal="right" vertical="center"/>
    </xf>
    <xf numFmtId="4" fontId="40" fillId="11" borderId="75" applyNumberFormat="0" applyProtection="0">
      <alignment vertical="center"/>
    </xf>
    <xf numFmtId="4" fontId="41" fillId="16" borderId="75" applyNumberFormat="0" applyProtection="0">
      <alignment vertical="center"/>
    </xf>
    <xf numFmtId="4" fontId="40" fillId="16" borderId="75" applyNumberFormat="0" applyProtection="0">
      <alignment horizontal="left" vertical="center" indent="1"/>
    </xf>
    <xf numFmtId="0" fontId="40" fillId="16" borderId="75" applyNumberFormat="0" applyProtection="0">
      <alignment horizontal="left" vertical="top" indent="1"/>
    </xf>
    <xf numFmtId="4" fontId="39" fillId="12" borderId="75" applyNumberFormat="0" applyProtection="0">
      <alignment horizontal="right" vertical="center"/>
    </xf>
    <xf numFmtId="4" fontId="39" fillId="10" borderId="75" applyNumberFormat="0" applyProtection="0">
      <alignment horizontal="right" vertical="center"/>
    </xf>
    <xf numFmtId="4" fontId="39" fillId="15" borderId="75" applyNumberFormat="0" applyProtection="0">
      <alignment horizontal="right" vertical="center"/>
    </xf>
    <xf numFmtId="4" fontId="39" fillId="14" borderId="75" applyNumberFormat="0" applyProtection="0">
      <alignment horizontal="right" vertical="center"/>
    </xf>
    <xf numFmtId="4" fontId="39" fillId="18" borderId="75" applyNumberFormat="0" applyProtection="0">
      <alignment horizontal="right" vertical="center"/>
    </xf>
    <xf numFmtId="4" fontId="39" fillId="13" borderId="75" applyNumberFormat="0" applyProtection="0">
      <alignment horizontal="right" vertical="center"/>
    </xf>
    <xf numFmtId="4" fontId="39" fillId="19" borderId="75" applyNumberFormat="0" applyProtection="0">
      <alignment horizontal="right" vertical="center"/>
    </xf>
    <xf numFmtId="4" fontId="39" fillId="20" borderId="75" applyNumberFormat="0" applyProtection="0">
      <alignment horizontal="right" vertical="center"/>
    </xf>
    <xf numFmtId="4" fontId="39" fillId="21" borderId="75" applyNumberFormat="0" applyProtection="0">
      <alignment horizontal="right" vertical="center"/>
    </xf>
    <xf numFmtId="4" fontId="39" fillId="25" borderId="75" applyNumberFormat="0" applyProtection="0">
      <alignment horizontal="right" vertical="center"/>
    </xf>
    <xf numFmtId="0" fontId="28" fillId="24" borderId="75" applyNumberFormat="0" applyProtection="0">
      <alignment horizontal="left" vertical="center" indent="1"/>
    </xf>
    <xf numFmtId="0" fontId="28" fillId="24" borderId="75" applyNumberFormat="0" applyProtection="0">
      <alignment horizontal="left" vertical="top" indent="1"/>
    </xf>
    <xf numFmtId="0" fontId="28" fillId="17" borderId="75" applyNumberFormat="0" applyProtection="0">
      <alignment horizontal="left" vertical="center" indent="1"/>
    </xf>
    <xf numFmtId="0" fontId="28" fillId="17" borderId="75" applyNumberFormat="0" applyProtection="0">
      <alignment horizontal="left" vertical="top" indent="1"/>
    </xf>
    <xf numFmtId="0" fontId="28" fillId="26" borderId="75" applyNumberFormat="0" applyProtection="0">
      <alignment horizontal="left" vertical="center" indent="1"/>
    </xf>
    <xf numFmtId="0" fontId="28" fillId="26" borderId="75" applyNumberFormat="0" applyProtection="0">
      <alignment horizontal="left" vertical="top" indent="1"/>
    </xf>
    <xf numFmtId="0" fontId="28" fillId="27" borderId="75" applyNumberFormat="0" applyProtection="0">
      <alignment horizontal="left" vertical="center" indent="1"/>
    </xf>
    <xf numFmtId="0" fontId="28" fillId="27" borderId="75" applyNumberFormat="0" applyProtection="0">
      <alignment horizontal="left" vertical="top" indent="1"/>
    </xf>
    <xf numFmtId="4" fontId="39" fillId="28" borderId="75" applyNumberFormat="0" applyProtection="0">
      <alignment vertical="center"/>
    </xf>
    <xf numFmtId="4" fontId="43" fillId="28" borderId="75" applyNumberFormat="0" applyProtection="0">
      <alignment vertical="center"/>
    </xf>
    <xf numFmtId="4" fontId="39" fillId="28" borderId="75" applyNumberFormat="0" applyProtection="0">
      <alignment horizontal="left" vertical="center" indent="1"/>
    </xf>
    <xf numFmtId="0" fontId="39" fillId="28" borderId="75" applyNumberFormat="0" applyProtection="0">
      <alignment horizontal="left" vertical="top" indent="1"/>
    </xf>
    <xf numFmtId="4" fontId="39" fillId="23" borderId="75" applyNumberFormat="0" applyProtection="0">
      <alignment horizontal="right" vertical="center"/>
    </xf>
    <xf numFmtId="4" fontId="43" fillId="23" borderId="75" applyNumberFormat="0" applyProtection="0">
      <alignment horizontal="right" vertical="center"/>
    </xf>
    <xf numFmtId="4" fontId="39" fillId="25" borderId="75" applyNumberFormat="0" applyProtection="0">
      <alignment horizontal="left" vertical="center" indent="1"/>
    </xf>
    <xf numFmtId="0" fontId="39" fillId="17" borderId="75" applyNumberFormat="0" applyProtection="0">
      <alignment horizontal="left" vertical="top" indent="1"/>
    </xf>
    <xf numFmtId="4" fontId="45" fillId="23" borderId="75" applyNumberFormat="0" applyProtection="0">
      <alignment horizontal="right" vertical="center"/>
    </xf>
  </cellStyleXfs>
  <cellXfs count="634">
    <xf numFmtId="0" fontId="0" fillId="0" borderId="0" xfId="0"/>
    <xf numFmtId="0" fontId="61" fillId="68" borderId="85" xfId="0" applyFont="1" applyFill="1" applyBorder="1" applyAlignment="1" applyProtection="1">
      <alignment horizontal="center" vertical="center"/>
    </xf>
    <xf numFmtId="0" fontId="18" fillId="36" borderId="55" xfId="0" quotePrefix="1" applyFont="1" applyFill="1" applyBorder="1" applyAlignment="1" applyProtection="1">
      <alignment horizontal="center" vertical="center"/>
    </xf>
    <xf numFmtId="0" fontId="61" fillId="34" borderId="85" xfId="0" applyFont="1" applyFill="1" applyBorder="1" applyAlignment="1" applyProtection="1">
      <alignment horizontal="center" vertical="center"/>
      <protection locked="0"/>
    </xf>
    <xf numFmtId="0" fontId="6" fillId="2" borderId="0" xfId="0" applyFont="1" applyFill="1" applyBorder="1" applyAlignment="1"/>
    <xf numFmtId="0" fontId="0" fillId="2" borderId="0" xfId="0" applyFill="1" applyBorder="1" applyAlignment="1" applyProtection="1">
      <protection locked="0"/>
    </xf>
    <xf numFmtId="0" fontId="0" fillId="0" borderId="0" xfId="0" applyProtection="1"/>
    <xf numFmtId="0" fontId="0" fillId="2" borderId="0" xfId="0" applyFill="1" applyAlignment="1" applyProtection="1"/>
    <xf numFmtId="0" fontId="0" fillId="2" borderId="0" xfId="0" applyFill="1" applyBorder="1" applyAlignment="1" applyProtection="1">
      <alignment horizontal="center"/>
    </xf>
    <xf numFmtId="0" fontId="0" fillId="2" borderId="0" xfId="0" applyFill="1" applyProtection="1"/>
    <xf numFmtId="0" fontId="6" fillId="2" borderId="0" xfId="0" applyFont="1" applyFill="1" applyAlignment="1" applyProtection="1">
      <alignment horizontal="left"/>
    </xf>
    <xf numFmtId="0" fontId="0" fillId="2" borderId="0" xfId="0" applyFill="1" applyAlignment="1" applyProtection="1">
      <alignment horizontal="left"/>
    </xf>
    <xf numFmtId="0" fontId="0" fillId="2" borderId="0" xfId="0" applyFill="1" applyAlignment="1" applyProtection="1">
      <alignment horizontal="center"/>
    </xf>
    <xf numFmtId="0" fontId="15" fillId="2" borderId="0" xfId="0" applyFont="1" applyFill="1" applyAlignment="1" applyProtection="1"/>
    <xf numFmtId="0" fontId="4" fillId="2" borderId="0" xfId="0" applyFont="1" applyFill="1" applyProtection="1"/>
    <xf numFmtId="0" fontId="4" fillId="2" borderId="0" xfId="0" applyFont="1" applyFill="1" applyAlignment="1" applyProtection="1"/>
    <xf numFmtId="0" fontId="15" fillId="2" borderId="0" xfId="0" applyFont="1" applyFill="1" applyProtection="1"/>
    <xf numFmtId="0" fontId="13" fillId="0" borderId="8" xfId="0" quotePrefix="1" applyFont="1" applyFill="1" applyBorder="1" applyAlignment="1" applyProtection="1">
      <alignment horizontal="center" vertical="center"/>
    </xf>
    <xf numFmtId="0" fontId="4" fillId="2" borderId="0" xfId="0" applyFont="1" applyFill="1" applyAlignment="1" applyProtection="1">
      <alignment horizontal="center"/>
    </xf>
    <xf numFmtId="0" fontId="4" fillId="2" borderId="0" xfId="0" applyFont="1" applyFill="1" applyBorder="1" applyAlignment="1" applyProtection="1">
      <alignment horizontal="center"/>
    </xf>
    <xf numFmtId="0" fontId="0" fillId="2" borderId="0" xfId="0" applyFill="1" applyBorder="1" applyAlignment="1" applyProtection="1"/>
    <xf numFmtId="0" fontId="0" fillId="2" borderId="0" xfId="0" applyFill="1" applyBorder="1" applyProtection="1"/>
    <xf numFmtId="0" fontId="1" fillId="0" borderId="0" xfId="0" applyFont="1" applyAlignment="1" applyProtection="1">
      <alignment horizontal="right"/>
    </xf>
    <xf numFmtId="0" fontId="6" fillId="2" borderId="0" xfId="0" applyFont="1" applyFill="1" applyBorder="1" applyAlignment="1" applyProtection="1"/>
    <xf numFmtId="0" fontId="1" fillId="2" borderId="0" xfId="0" applyFont="1" applyFill="1" applyBorder="1" applyProtection="1"/>
    <xf numFmtId="0" fontId="16" fillId="2" borderId="0" xfId="0" applyFont="1" applyFill="1" applyBorder="1" applyAlignment="1" applyProtection="1"/>
    <xf numFmtId="0" fontId="16" fillId="0" borderId="0" xfId="0" applyFont="1" applyProtection="1"/>
    <xf numFmtId="0" fontId="10" fillId="2" borderId="0" xfId="0" applyFont="1" applyFill="1" applyAlignment="1" applyProtection="1"/>
    <xf numFmtId="0" fontId="0" fillId="2" borderId="0" xfId="0" applyFill="1" applyBorder="1" applyAlignment="1" applyProtection="1">
      <alignment horizontal="center"/>
    </xf>
    <xf numFmtId="0" fontId="26" fillId="2" borderId="0" xfId="0" applyFont="1" applyFill="1" applyAlignment="1" applyProtection="1">
      <alignment horizontal="left"/>
    </xf>
    <xf numFmtId="0" fontId="0" fillId="2" borderId="0" xfId="0" applyFill="1" applyAlignment="1" applyProtection="1">
      <alignment horizontal="center"/>
    </xf>
    <xf numFmtId="0" fontId="0" fillId="2" borderId="49" xfId="0" applyFill="1" applyBorder="1" applyAlignment="1" applyProtection="1">
      <alignment horizontal="center"/>
    </xf>
    <xf numFmtId="0" fontId="0" fillId="2" borderId="49" xfId="0" applyFill="1" applyBorder="1" applyAlignment="1" applyProtection="1"/>
    <xf numFmtId="0" fontId="34" fillId="2" borderId="0" xfId="0" applyFont="1" applyFill="1" applyAlignment="1" applyProtection="1"/>
    <xf numFmtId="0" fontId="0" fillId="2" borderId="0" xfId="0" applyFont="1" applyFill="1" applyProtection="1"/>
    <xf numFmtId="0" fontId="0" fillId="2" borderId="0" xfId="0" applyFill="1" applyProtection="1">
      <protection locked="0"/>
    </xf>
    <xf numFmtId="0" fontId="30" fillId="3" borderId="0" xfId="0" applyFont="1" applyFill="1" applyBorder="1" applyAlignment="1" applyProtection="1">
      <alignment horizontal="left" vertical="center" wrapText="1"/>
    </xf>
    <xf numFmtId="0" fontId="31" fillId="0" borderId="0" xfId="0" applyFont="1" applyAlignment="1" applyProtection="1">
      <alignment horizontal="center" vertical="center"/>
    </xf>
    <xf numFmtId="0" fontId="9" fillId="0" borderId="0" xfId="0" applyFont="1" applyAlignment="1" applyProtection="1">
      <alignment horizontal="left" vertical="center"/>
    </xf>
    <xf numFmtId="0" fontId="9" fillId="0" borderId="0" xfId="0" applyFont="1" applyFill="1" applyBorder="1" applyAlignment="1" applyProtection="1">
      <alignment horizontal="left" vertical="center"/>
    </xf>
    <xf numFmtId="0" fontId="9" fillId="4" borderId="0" xfId="0" applyFont="1" applyFill="1" applyAlignment="1" applyProtection="1">
      <alignment horizontal="left" vertical="center"/>
    </xf>
    <xf numFmtId="0" fontId="9" fillId="3" borderId="0" xfId="0" applyFont="1" applyFill="1" applyBorder="1" applyAlignment="1" applyProtection="1">
      <alignment horizontal="left" vertical="center" wrapText="1"/>
    </xf>
    <xf numFmtId="0" fontId="32" fillId="0" borderId="0" xfId="0" applyFont="1" applyAlignment="1" applyProtection="1">
      <alignment horizontal="left" vertical="center"/>
    </xf>
    <xf numFmtId="0" fontId="0" fillId="0" borderId="0" xfId="0" applyAlignment="1" applyProtection="1">
      <alignment horizontal="left" vertical="center"/>
    </xf>
    <xf numFmtId="0" fontId="9" fillId="0" borderId="0" xfId="0" applyFont="1" applyBorder="1" applyAlignment="1" applyProtection="1">
      <alignment horizontal="left" vertical="center"/>
    </xf>
    <xf numFmtId="0" fontId="0" fillId="8" borderId="0" xfId="0" applyFill="1" applyProtection="1"/>
    <xf numFmtId="0" fontId="0" fillId="8" borderId="0" xfId="0" applyFill="1" applyBorder="1" applyAlignment="1" applyProtection="1">
      <alignment horizontal="center"/>
    </xf>
    <xf numFmtId="0" fontId="17" fillId="8" borderId="0" xfId="0" applyFont="1" applyFill="1" applyBorder="1" applyAlignment="1" applyProtection="1">
      <alignment horizontal="center" vertical="center" wrapText="1"/>
      <protection locked="0"/>
    </xf>
    <xf numFmtId="0" fontId="0" fillId="8" borderId="0" xfId="0" applyFill="1" applyBorder="1" applyAlignment="1" applyProtection="1">
      <alignment horizontal="center" vertical="center" wrapText="1"/>
    </xf>
    <xf numFmtId="0" fontId="17" fillId="8" borderId="0" xfId="0" applyFont="1" applyFill="1" applyBorder="1" applyAlignment="1" applyProtection="1">
      <alignment horizontal="center" vertical="center" wrapText="1"/>
    </xf>
    <xf numFmtId="0" fontId="0" fillId="8" borderId="0" xfId="0" applyFill="1" applyAlignment="1" applyProtection="1"/>
    <xf numFmtId="0" fontId="0" fillId="8" borderId="0" xfId="0" applyFill="1" applyBorder="1" applyAlignment="1" applyProtection="1"/>
    <xf numFmtId="0" fontId="0" fillId="8" borderId="0" xfId="0" applyFill="1" applyAlignment="1" applyProtection="1">
      <alignment horizontal="center"/>
    </xf>
    <xf numFmtId="0" fontId="0" fillId="8" borderId="0" xfId="0" applyFill="1" applyBorder="1" applyProtection="1"/>
    <xf numFmtId="0" fontId="16" fillId="8" borderId="0" xfId="0" applyFont="1" applyFill="1" applyBorder="1" applyAlignment="1" applyProtection="1">
      <alignment horizontal="center" wrapText="1"/>
    </xf>
    <xf numFmtId="0" fontId="17" fillId="8" borderId="0" xfId="0" applyFont="1" applyFill="1" applyBorder="1" applyAlignment="1" applyProtection="1">
      <alignment vertical="center"/>
      <protection locked="0"/>
    </xf>
    <xf numFmtId="0" fontId="0" fillId="8" borderId="0" xfId="0" applyFill="1" applyBorder="1" applyAlignment="1" applyProtection="1">
      <protection locked="0"/>
    </xf>
    <xf numFmtId="0" fontId="0" fillId="8" borderId="0" xfId="0" applyFill="1" applyBorder="1" applyAlignment="1" applyProtection="1">
      <alignment wrapText="1"/>
      <protection locked="0"/>
    </xf>
    <xf numFmtId="0" fontId="0" fillId="8" borderId="0" xfId="0" applyFill="1" applyBorder="1" applyProtection="1">
      <protection locked="0"/>
    </xf>
    <xf numFmtId="0" fontId="16" fillId="8" borderId="0" xfId="0" applyFont="1" applyFill="1" applyBorder="1" applyAlignment="1" applyProtection="1">
      <alignment horizontal="center" vertical="center" wrapText="1"/>
    </xf>
    <xf numFmtId="0" fontId="33" fillId="8" borderId="0" xfId="0" applyFont="1" applyFill="1" applyProtection="1"/>
    <xf numFmtId="0" fontId="38" fillId="8" borderId="0" xfId="0" applyFont="1" applyFill="1" applyAlignment="1" applyProtection="1">
      <alignment horizontal="left"/>
      <protection hidden="1"/>
    </xf>
    <xf numFmtId="0" fontId="33" fillId="8" borderId="0" xfId="0" applyFont="1" applyFill="1" applyAlignment="1" applyProtection="1">
      <alignment horizontal="center"/>
    </xf>
    <xf numFmtId="0" fontId="0" fillId="2" borderId="44" xfId="0" applyFill="1" applyBorder="1"/>
    <xf numFmtId="0" fontId="0" fillId="2" borderId="44" xfId="0" applyFill="1" applyBorder="1" applyAlignment="1">
      <alignment vertical="center"/>
    </xf>
    <xf numFmtId="0" fontId="0" fillId="2" borderId="1" xfId="0" applyFill="1" applyBorder="1"/>
    <xf numFmtId="0" fontId="0" fillId="2" borderId="11" xfId="0" applyFill="1" applyBorder="1"/>
    <xf numFmtId="0" fontId="0" fillId="2" borderId="6" xfId="0" applyFill="1" applyBorder="1"/>
    <xf numFmtId="0" fontId="0" fillId="2" borderId="0" xfId="0" applyFill="1" applyBorder="1"/>
    <xf numFmtId="0" fontId="0" fillId="2" borderId="0" xfId="0" applyFill="1" applyBorder="1" applyAlignment="1">
      <alignment vertical="center"/>
    </xf>
    <xf numFmtId="0" fontId="0" fillId="2" borderId="4" xfId="0" applyFill="1" applyBorder="1"/>
    <xf numFmtId="0" fontId="0" fillId="2" borderId="52" xfId="0" applyFill="1" applyBorder="1"/>
    <xf numFmtId="0" fontId="0" fillId="2" borderId="7" xfId="0" applyFill="1" applyBorder="1"/>
    <xf numFmtId="0" fontId="0" fillId="2" borderId="2" xfId="0" applyFill="1" applyBorder="1"/>
    <xf numFmtId="0" fontId="0" fillId="2" borderId="3" xfId="0" applyFill="1" applyBorder="1"/>
    <xf numFmtId="0" fontId="0" fillId="2" borderId="32" xfId="0" applyFill="1" applyBorder="1" applyAlignment="1" applyProtection="1"/>
    <xf numFmtId="0" fontId="9" fillId="30" borderId="0" xfId="0" applyFont="1" applyFill="1" applyBorder="1" applyAlignment="1" applyProtection="1">
      <alignment horizontal="left" vertical="center"/>
    </xf>
    <xf numFmtId="0" fontId="9" fillId="30" borderId="0" xfId="0" applyFont="1" applyFill="1" applyAlignment="1" applyProtection="1">
      <alignment horizontal="left" vertical="center"/>
    </xf>
    <xf numFmtId="0" fontId="15" fillId="7" borderId="0" xfId="0" applyFont="1" applyFill="1" applyBorder="1" applyProtection="1">
      <protection locked="0"/>
    </xf>
    <xf numFmtId="0" fontId="0" fillId="7" borderId="0" xfId="0" applyFill="1" applyBorder="1" applyProtection="1">
      <protection locked="0"/>
    </xf>
    <xf numFmtId="0" fontId="0" fillId="7" borderId="0" xfId="0" applyFill="1" applyBorder="1" applyAlignment="1" applyProtection="1">
      <protection locked="0"/>
    </xf>
    <xf numFmtId="0" fontId="6" fillId="7" borderId="0" xfId="0" applyFont="1" applyFill="1" applyBorder="1" applyAlignment="1" applyProtection="1">
      <protection locked="0"/>
    </xf>
    <xf numFmtId="0" fontId="1" fillId="7" borderId="0" xfId="0" applyFont="1" applyFill="1" applyBorder="1" applyProtection="1">
      <protection locked="0"/>
    </xf>
    <xf numFmtId="0" fontId="16" fillId="7" borderId="0" xfId="0" applyFont="1" applyFill="1" applyBorder="1" applyAlignment="1" applyProtection="1">
      <protection locked="0"/>
    </xf>
    <xf numFmtId="0" fontId="16" fillId="7" borderId="0" xfId="0" applyFont="1" applyFill="1" applyBorder="1" applyProtection="1">
      <protection locked="0"/>
    </xf>
    <xf numFmtId="0" fontId="0" fillId="7" borderId="0" xfId="0" quotePrefix="1" applyFill="1" applyBorder="1" applyAlignment="1" applyProtection="1">
      <alignment horizontal="center" vertical="center"/>
      <protection locked="0"/>
    </xf>
    <xf numFmtId="0" fontId="17" fillId="7" borderId="0" xfId="0" quotePrefix="1" applyFont="1" applyFill="1" applyBorder="1" applyAlignment="1" applyProtection="1">
      <alignment horizontal="center" vertical="center"/>
      <protection locked="0"/>
    </xf>
    <xf numFmtId="0" fontId="17" fillId="7" borderId="0" xfId="0" applyFont="1" applyFill="1" applyBorder="1" applyAlignment="1" applyProtection="1">
      <alignment vertical="center"/>
      <protection locked="0"/>
    </xf>
    <xf numFmtId="0" fontId="0" fillId="7" borderId="0" xfId="0" applyFill="1" applyBorder="1" applyAlignment="1" applyProtection="1">
      <alignment wrapText="1"/>
      <protection locked="0"/>
    </xf>
    <xf numFmtId="0" fontId="10" fillId="7" borderId="0" xfId="0" applyFont="1" applyFill="1" applyBorder="1" applyAlignment="1" applyProtection="1">
      <protection locked="0"/>
    </xf>
    <xf numFmtId="0" fontId="0" fillId="7" borderId="42" xfId="0" applyFill="1" applyBorder="1" applyAlignment="1" applyProtection="1">
      <protection locked="0"/>
    </xf>
    <xf numFmtId="0" fontId="0" fillId="7" borderId="39" xfId="0" applyFill="1" applyBorder="1" applyProtection="1">
      <protection locked="0"/>
    </xf>
    <xf numFmtId="0" fontId="17" fillId="7" borderId="40" xfId="0" applyFont="1" applyFill="1" applyBorder="1" applyAlignment="1" applyProtection="1">
      <alignment vertical="center"/>
      <protection locked="0"/>
    </xf>
    <xf numFmtId="0" fontId="0" fillId="7" borderId="41" xfId="0" applyFill="1" applyBorder="1" applyProtection="1">
      <protection locked="0"/>
    </xf>
    <xf numFmtId="0" fontId="0" fillId="7" borderId="42" xfId="0" applyFill="1" applyBorder="1" applyProtection="1">
      <protection locked="0"/>
    </xf>
    <xf numFmtId="0" fontId="10" fillId="7" borderId="42" xfId="0" applyFont="1" applyFill="1" applyBorder="1" applyAlignment="1" applyProtection="1">
      <protection locked="0"/>
    </xf>
    <xf numFmtId="0" fontId="0" fillId="7" borderId="43" xfId="0" applyFill="1" applyBorder="1" applyProtection="1">
      <protection locked="0"/>
    </xf>
    <xf numFmtId="0" fontId="0" fillId="31" borderId="0" xfId="0" applyFill="1"/>
    <xf numFmtId="0" fontId="9" fillId="0" borderId="0" xfId="0" applyFont="1" applyBorder="1" applyAlignment="1" applyProtection="1">
      <alignment horizontal="left" vertical="center" wrapText="1"/>
    </xf>
    <xf numFmtId="0" fontId="0" fillId="7" borderId="0" xfId="0" applyFill="1" applyBorder="1" applyAlignment="1" applyProtection="1">
      <alignment vertical="center" wrapText="1"/>
      <protection locked="0"/>
    </xf>
    <xf numFmtId="0" fontId="0" fillId="7" borderId="0" xfId="0" applyFont="1" applyFill="1" applyBorder="1" applyAlignment="1" applyProtection="1">
      <alignment wrapText="1"/>
      <protection locked="0"/>
    </xf>
    <xf numFmtId="0" fontId="0" fillId="7" borderId="0" xfId="0" applyFont="1" applyFill="1" applyBorder="1" applyAlignment="1" applyProtection="1">
      <alignment vertical="center" wrapText="1"/>
      <protection locked="0"/>
    </xf>
    <xf numFmtId="0" fontId="9" fillId="32" borderId="0" xfId="0" applyFont="1" applyFill="1" applyBorder="1" applyAlignment="1" applyProtection="1">
      <alignment horizontal="center" vertical="center"/>
    </xf>
    <xf numFmtId="0" fontId="9" fillId="0" borderId="0" xfId="0" applyFont="1" applyFill="1" applyBorder="1" applyAlignment="1" applyProtection="1">
      <alignment horizontal="left" vertical="center" wrapText="1"/>
    </xf>
    <xf numFmtId="0" fontId="9" fillId="0" borderId="0" xfId="0" applyFont="1" applyProtection="1"/>
    <xf numFmtId="0" fontId="0" fillId="0" borderId="0" xfId="0" applyFill="1" applyBorder="1" applyAlignment="1" applyProtection="1">
      <alignment horizontal="center"/>
    </xf>
    <xf numFmtId="0" fontId="0" fillId="0" borderId="0" xfId="0" applyFill="1" applyProtection="1"/>
    <xf numFmtId="0" fontId="9" fillId="0" borderId="0" xfId="0" applyFont="1" applyFill="1" applyBorder="1" applyAlignment="1" applyProtection="1">
      <alignment horizontal="center"/>
    </xf>
    <xf numFmtId="0" fontId="46" fillId="4" borderId="0" xfId="0" applyFont="1" applyFill="1" applyAlignment="1" applyProtection="1">
      <alignment horizontal="center" vertical="center"/>
    </xf>
    <xf numFmtId="0" fontId="9" fillId="0" borderId="0" xfId="0" applyFont="1" applyAlignment="1" applyProtection="1">
      <alignment horizontal="center" vertical="center"/>
    </xf>
    <xf numFmtId="0" fontId="46" fillId="3" borderId="0" xfId="0" applyFont="1" applyFill="1" applyBorder="1" applyAlignment="1" applyProtection="1">
      <alignment horizontal="left" vertical="center" wrapText="1"/>
    </xf>
    <xf numFmtId="0" fontId="46" fillId="30" borderId="0" xfId="0" applyFont="1" applyFill="1" applyAlignment="1" applyProtection="1">
      <alignment horizontal="left" vertical="center"/>
    </xf>
    <xf numFmtId="0" fontId="46" fillId="0" borderId="0" xfId="0" applyFont="1" applyAlignment="1" applyProtection="1">
      <alignment horizontal="left" vertical="center"/>
    </xf>
    <xf numFmtId="0" fontId="0" fillId="0" borderId="0" xfId="0" applyFill="1" applyBorder="1" applyAlignment="1" applyProtection="1">
      <alignment vertical="center"/>
    </xf>
    <xf numFmtId="0" fontId="6" fillId="2" borderId="0" xfId="0" applyFont="1" applyFill="1" applyAlignment="1" applyProtection="1"/>
    <xf numFmtId="0" fontId="46" fillId="0" borderId="0" xfId="0" applyFont="1" applyFill="1" applyAlignment="1" applyProtection="1">
      <alignment horizontal="left" vertical="center"/>
    </xf>
    <xf numFmtId="0" fontId="18" fillId="0" borderId="0" xfId="0" applyFont="1" applyFill="1" applyBorder="1" applyAlignment="1" applyProtection="1">
      <alignment horizontal="left" vertical="center"/>
    </xf>
    <xf numFmtId="14" fontId="0" fillId="31" borderId="0" xfId="0" applyNumberFormat="1" applyFill="1"/>
    <xf numFmtId="0" fontId="1" fillId="0" borderId="0" xfId="0" applyFont="1" applyAlignment="1">
      <alignment horizontal="center"/>
    </xf>
    <xf numFmtId="0" fontId="51" fillId="31" borderId="0" xfId="0" applyFont="1" applyFill="1"/>
    <xf numFmtId="0" fontId="1" fillId="0" borderId="0" xfId="77" applyFont="1" applyAlignment="1">
      <alignment horizontal="center"/>
    </xf>
    <xf numFmtId="0" fontId="0" fillId="31" borderId="0" xfId="0" applyFill="1" applyAlignment="1"/>
    <xf numFmtId="0" fontId="0" fillId="9" borderId="8" xfId="0" applyFill="1" applyBorder="1"/>
    <xf numFmtId="0" fontId="0" fillId="34" borderId="8" xfId="0" applyFill="1" applyBorder="1"/>
    <xf numFmtId="0" fontId="0" fillId="2" borderId="8" xfId="0" applyFill="1" applyBorder="1"/>
    <xf numFmtId="0" fontId="0" fillId="2" borderId="0" xfId="0" applyFill="1" applyAlignment="1" applyProtection="1">
      <alignment horizontal="center"/>
    </xf>
    <xf numFmtId="0" fontId="58" fillId="0" borderId="22" xfId="0" quotePrefix="1" applyFont="1" applyFill="1" applyBorder="1" applyAlignment="1" applyProtection="1">
      <alignment horizontal="center" vertical="center"/>
    </xf>
    <xf numFmtId="0" fontId="0" fillId="0" borderId="5" xfId="0" applyBorder="1"/>
    <xf numFmtId="0" fontId="0" fillId="0" borderId="1" xfId="0" applyBorder="1"/>
    <xf numFmtId="0" fontId="0" fillId="31" borderId="62" xfId="0" applyFill="1" applyBorder="1"/>
    <xf numFmtId="0" fontId="0" fillId="31" borderId="8" xfId="0" applyFill="1" applyBorder="1"/>
    <xf numFmtId="0" fontId="0" fillId="35" borderId="8" xfId="0" applyFill="1" applyBorder="1"/>
    <xf numFmtId="0" fontId="50" fillId="31" borderId="0" xfId="0" applyNumberFormat="1" applyFont="1" applyFill="1" applyAlignment="1">
      <alignment horizontal="center"/>
    </xf>
    <xf numFmtId="0" fontId="50" fillId="31" borderId="0" xfId="0" applyFont="1" applyFill="1" applyAlignment="1">
      <alignment horizontal="left"/>
    </xf>
    <xf numFmtId="0" fontId="50" fillId="31" borderId="0" xfId="0" applyNumberFormat="1" applyFont="1" applyFill="1" applyAlignment="1" applyProtection="1">
      <alignment horizontal="center"/>
      <protection locked="0"/>
    </xf>
    <xf numFmtId="0" fontId="36" fillId="2" borderId="0" xfId="0" applyFont="1" applyFill="1" applyAlignment="1" applyProtection="1">
      <alignment horizontal="center" textRotation="90"/>
    </xf>
    <xf numFmtId="0" fontId="15" fillId="2" borderId="0" xfId="0" applyFont="1" applyFill="1" applyAlignment="1" applyProtection="1">
      <alignment horizontal="center" vertical="center" textRotation="90" wrapText="1"/>
    </xf>
    <xf numFmtId="0" fontId="15" fillId="2" borderId="0" xfId="0" applyFont="1" applyFill="1" applyBorder="1" applyAlignment="1" applyProtection="1">
      <alignment horizontal="center" vertical="center" textRotation="90" wrapText="1"/>
    </xf>
    <xf numFmtId="0" fontId="59" fillId="2" borderId="0" xfId="0" applyFont="1" applyFill="1" applyBorder="1" applyAlignment="1" applyProtection="1">
      <alignment horizontal="left" vertical="top"/>
    </xf>
    <xf numFmtId="0" fontId="0" fillId="36" borderId="2" xfId="0" applyFill="1" applyBorder="1" applyAlignment="1" applyProtection="1">
      <alignment vertical="center" wrapText="1"/>
    </xf>
    <xf numFmtId="0" fontId="0" fillId="36" borderId="0" xfId="0" applyFill="1" applyProtection="1"/>
    <xf numFmtId="0" fontId="0" fillId="36" borderId="0" xfId="0" applyFill="1" applyBorder="1" applyAlignment="1" applyProtection="1"/>
    <xf numFmtId="0" fontId="9" fillId="0" borderId="0" xfId="0" applyFont="1" applyAlignment="1" applyProtection="1">
      <alignment horizontal="left" vertical="center"/>
    </xf>
    <xf numFmtId="0" fontId="9" fillId="0" borderId="0" xfId="0" applyFont="1" applyAlignment="1" applyProtection="1">
      <alignment horizontal="left" vertical="center"/>
    </xf>
    <xf numFmtId="0" fontId="0" fillId="0" borderId="0" xfId="0" applyAlignment="1">
      <alignment horizontal="center"/>
    </xf>
    <xf numFmtId="0" fontId="0" fillId="2" borderId="0" xfId="0" applyFill="1" applyBorder="1" applyAlignment="1">
      <alignment horizontal="left"/>
    </xf>
    <xf numFmtId="0" fontId="0" fillId="0" borderId="0" xfId="0"/>
    <xf numFmtId="14" fontId="50" fillId="31" borderId="0" xfId="0" applyNumberFormat="1" applyFont="1" applyFill="1" applyAlignment="1">
      <alignment horizontal="left"/>
    </xf>
    <xf numFmtId="0" fontId="57" fillId="31" borderId="61" xfId="0" applyFont="1" applyFill="1" applyBorder="1"/>
    <xf numFmtId="0" fontId="0" fillId="31" borderId="63" xfId="0" applyFill="1" applyBorder="1"/>
    <xf numFmtId="0" fontId="0" fillId="31" borderId="64" xfId="0" applyFill="1" applyBorder="1"/>
    <xf numFmtId="0" fontId="0" fillId="31" borderId="0" xfId="0" applyFill="1" applyBorder="1"/>
    <xf numFmtId="0" fontId="0" fillId="31" borderId="65" xfId="0" applyFill="1" applyBorder="1"/>
    <xf numFmtId="0" fontId="0" fillId="31" borderId="0" xfId="0" applyFill="1" applyBorder="1" applyAlignment="1"/>
    <xf numFmtId="0" fontId="0" fillId="31" borderId="66" xfId="0" applyFill="1" applyBorder="1"/>
    <xf numFmtId="0" fontId="0" fillId="31" borderId="67" xfId="0" applyFill="1" applyBorder="1"/>
    <xf numFmtId="0" fontId="0" fillId="31" borderId="68" xfId="0" applyFill="1" applyBorder="1"/>
    <xf numFmtId="0" fontId="0" fillId="2" borderId="6" xfId="0" applyFill="1" applyBorder="1" applyProtection="1"/>
    <xf numFmtId="0" fontId="0" fillId="2" borderId="2" xfId="0" applyFill="1" applyBorder="1" applyProtection="1"/>
    <xf numFmtId="0" fontId="0" fillId="2" borderId="0" xfId="0" applyFill="1" applyBorder="1" applyAlignment="1" applyProtection="1">
      <alignment vertical="center"/>
    </xf>
    <xf numFmtId="0" fontId="0" fillId="2" borderId="52" xfId="0" applyFill="1" applyBorder="1" applyProtection="1"/>
    <xf numFmtId="0" fontId="0" fillId="2" borderId="44" xfId="0" applyFill="1" applyBorder="1" applyProtection="1"/>
    <xf numFmtId="0" fontId="0" fillId="2" borderId="44" xfId="0" applyFill="1" applyBorder="1" applyAlignment="1" applyProtection="1">
      <alignment vertical="center"/>
    </xf>
    <xf numFmtId="0" fontId="0" fillId="2" borderId="50" xfId="0" applyFill="1" applyBorder="1" applyProtection="1"/>
    <xf numFmtId="0" fontId="0" fillId="2" borderId="8" xfId="0" applyFill="1" applyBorder="1" applyAlignment="1" applyProtection="1">
      <alignment vertical="center"/>
    </xf>
    <xf numFmtId="0" fontId="0" fillId="2" borderId="7" xfId="0" applyFill="1" applyBorder="1" applyProtection="1"/>
    <xf numFmtId="0" fontId="0" fillId="2" borderId="8" xfId="0" applyFill="1" applyBorder="1" applyAlignment="1" applyProtection="1">
      <alignment horizontal="center" vertical="center"/>
    </xf>
    <xf numFmtId="0" fontId="0" fillId="2" borderId="8" xfId="0" applyFill="1" applyBorder="1" applyAlignment="1">
      <alignment horizontal="center" vertical="center"/>
    </xf>
    <xf numFmtId="0" fontId="19" fillId="9" borderId="50" xfId="0" applyFont="1" applyFill="1" applyBorder="1" applyAlignment="1" applyProtection="1">
      <alignment horizontal="center" vertical="center"/>
      <protection locked="0"/>
    </xf>
    <xf numFmtId="0" fontId="0" fillId="2" borderId="0" xfId="0" applyFill="1" applyBorder="1" applyAlignment="1" applyProtection="1">
      <alignment horizontal="left"/>
    </xf>
    <xf numFmtId="0" fontId="19" fillId="9" borderId="50" xfId="0" applyFont="1" applyFill="1" applyBorder="1" applyAlignment="1" applyProtection="1">
      <alignment horizontal="center" vertical="center"/>
    </xf>
    <xf numFmtId="0" fontId="1" fillId="8" borderId="0" xfId="0" applyFont="1" applyFill="1" applyProtection="1"/>
    <xf numFmtId="0" fontId="1" fillId="8" borderId="0" xfId="0" quotePrefix="1" applyFont="1" applyFill="1" applyProtection="1"/>
    <xf numFmtId="0" fontId="79" fillId="8" borderId="0" xfId="0" applyFont="1" applyFill="1" applyBorder="1" applyAlignment="1" applyProtection="1">
      <alignment horizontal="center"/>
      <protection locked="0"/>
    </xf>
    <xf numFmtId="0" fontId="79" fillId="8" borderId="0" xfId="0" applyFont="1" applyFill="1" applyBorder="1" applyAlignment="1" applyProtection="1">
      <alignment horizontal="center"/>
    </xf>
    <xf numFmtId="0" fontId="1" fillId="0" borderId="0" xfId="0" applyFont="1" applyAlignment="1" applyProtection="1">
      <alignment horizontal="center" vertical="center"/>
    </xf>
    <xf numFmtId="0" fontId="18" fillId="2" borderId="0" xfId="0" applyFont="1" applyFill="1" applyBorder="1" applyAlignment="1" applyProtection="1">
      <alignment vertical="center"/>
    </xf>
    <xf numFmtId="0" fontId="0" fillId="2" borderId="0" xfId="0" applyFill="1" applyBorder="1" applyAlignment="1" applyProtection="1">
      <alignment vertical="center"/>
      <protection locked="0"/>
    </xf>
    <xf numFmtId="0" fontId="0" fillId="0" borderId="0" xfId="0" applyProtection="1"/>
    <xf numFmtId="0" fontId="0" fillId="0" borderId="0" xfId="0" applyFill="1" applyBorder="1" applyAlignment="1" applyProtection="1">
      <alignment horizontal="center"/>
    </xf>
    <xf numFmtId="0" fontId="9" fillId="0" borderId="0" xfId="0" applyFont="1" applyFill="1" applyBorder="1" applyAlignment="1" applyProtection="1">
      <alignment horizontal="center"/>
    </xf>
    <xf numFmtId="0" fontId="0" fillId="2" borderId="44" xfId="0" applyFill="1" applyBorder="1" applyProtection="1">
      <protection locked="0"/>
    </xf>
    <xf numFmtId="0" fontId="51" fillId="31" borderId="88" xfId="0" applyFont="1" applyFill="1" applyBorder="1"/>
    <xf numFmtId="0" fontId="0" fillId="31" borderId="89" xfId="0" applyFill="1" applyBorder="1"/>
    <xf numFmtId="0" fontId="0" fillId="2" borderId="0" xfId="0" applyFill="1" applyBorder="1" applyProtection="1">
      <protection locked="0"/>
    </xf>
    <xf numFmtId="0" fontId="51" fillId="31" borderId="87" xfId="0" applyFont="1" applyFill="1" applyBorder="1"/>
    <xf numFmtId="0" fontId="50" fillId="31" borderId="87" xfId="0" applyFont="1" applyFill="1" applyBorder="1" applyAlignment="1">
      <alignment horizontal="left"/>
    </xf>
    <xf numFmtId="0" fontId="0" fillId="31" borderId="87" xfId="0" applyFill="1" applyBorder="1"/>
    <xf numFmtId="0" fontId="0" fillId="2" borderId="50" xfId="0" applyFill="1" applyBorder="1" applyProtection="1">
      <protection locked="0"/>
    </xf>
    <xf numFmtId="0" fontId="0" fillId="2" borderId="44" xfId="0" applyFill="1" applyBorder="1" applyAlignment="1" applyProtection="1">
      <alignment vertical="center"/>
      <protection locked="0"/>
    </xf>
    <xf numFmtId="0" fontId="0" fillId="2" borderId="8" xfId="0" applyFill="1" applyBorder="1" applyAlignment="1" applyProtection="1">
      <alignment vertical="center"/>
      <protection locked="0"/>
    </xf>
    <xf numFmtId="0" fontId="0" fillId="0" borderId="0" xfId="0" applyProtection="1"/>
    <xf numFmtId="0" fontId="33" fillId="8" borderId="0" xfId="0" applyFont="1" applyFill="1" applyProtection="1"/>
    <xf numFmtId="0" fontId="9" fillId="33" borderId="0" xfId="0" applyFont="1" applyFill="1" applyProtection="1"/>
    <xf numFmtId="0" fontId="0" fillId="0" borderId="0" xfId="0" applyFill="1" applyBorder="1" applyAlignment="1" applyProtection="1">
      <alignment horizontal="center"/>
    </xf>
    <xf numFmtId="0" fontId="9" fillId="0" borderId="0" xfId="0" applyFont="1" applyFill="1" applyBorder="1" applyAlignment="1" applyProtection="1">
      <alignment horizontal="center"/>
    </xf>
    <xf numFmtId="0" fontId="48" fillId="6" borderId="0" xfId="0" applyFont="1" applyFill="1" applyBorder="1" applyAlignment="1" applyProtection="1">
      <alignment horizontal="center" vertical="center"/>
    </xf>
    <xf numFmtId="0" fontId="9" fillId="6" borderId="0" xfId="0" applyNumberFormat="1" applyFont="1" applyFill="1" applyBorder="1" applyAlignment="1" applyProtection="1">
      <alignment horizontal="center" vertical="center"/>
    </xf>
    <xf numFmtId="0" fontId="47" fillId="5" borderId="0" xfId="0" applyFont="1" applyFill="1" applyBorder="1" applyAlignment="1" applyProtection="1">
      <alignment horizontal="center"/>
    </xf>
    <xf numFmtId="0" fontId="9" fillId="5" borderId="0" xfId="0" applyFont="1" applyFill="1" applyBorder="1" applyAlignment="1" applyProtection="1">
      <alignment horizontal="center"/>
    </xf>
    <xf numFmtId="0" fontId="46" fillId="6" borderId="0" xfId="0" applyNumberFormat="1" applyFont="1" applyFill="1" applyBorder="1" applyAlignment="1" applyProtection="1">
      <alignment horizontal="center" vertical="center"/>
    </xf>
    <xf numFmtId="0" fontId="46" fillId="6" borderId="0" xfId="0" applyFont="1" applyFill="1" applyBorder="1" applyAlignment="1" applyProtection="1">
      <alignment horizontal="center" vertical="center"/>
    </xf>
    <xf numFmtId="0" fontId="51" fillId="31" borderId="0" xfId="0" applyFont="1" applyFill="1"/>
    <xf numFmtId="0" fontId="9" fillId="6" borderId="0" xfId="0" applyNumberFormat="1" applyFont="1" applyFill="1" applyBorder="1" applyAlignment="1" applyProtection="1">
      <alignment horizontal="left" vertical="center"/>
    </xf>
    <xf numFmtId="0" fontId="9" fillId="8" borderId="0" xfId="0" applyFont="1" applyFill="1" applyBorder="1" applyAlignment="1" applyProtection="1">
      <alignment horizontal="center"/>
    </xf>
    <xf numFmtId="0" fontId="9" fillId="8" borderId="0" xfId="0" applyFont="1" applyFill="1" applyBorder="1" applyAlignment="1" applyProtection="1">
      <alignment horizontal="left"/>
    </xf>
    <xf numFmtId="0" fontId="47" fillId="8" borderId="0" xfId="0" applyFont="1" applyFill="1" applyBorder="1" applyAlignment="1" applyProtection="1">
      <alignment horizontal="center"/>
    </xf>
    <xf numFmtId="0" fontId="47" fillId="8" borderId="0" xfId="0" applyFont="1" applyFill="1" applyBorder="1" applyAlignment="1" applyProtection="1">
      <alignment horizontal="left"/>
    </xf>
    <xf numFmtId="0" fontId="46" fillId="6" borderId="0" xfId="0" applyFont="1" applyFill="1" applyBorder="1" applyAlignment="1" applyProtection="1">
      <alignment horizontal="left" vertical="center"/>
    </xf>
    <xf numFmtId="0" fontId="9" fillId="5" borderId="0" xfId="0" applyFont="1" applyFill="1" applyBorder="1" applyAlignment="1" applyProtection="1">
      <alignment horizontal="left"/>
    </xf>
    <xf numFmtId="0" fontId="38" fillId="8" borderId="0" xfId="0" applyFont="1" applyFill="1" applyBorder="1" applyAlignment="1" applyProtection="1">
      <alignment horizontal="left"/>
    </xf>
    <xf numFmtId="0" fontId="38" fillId="8" borderId="0" xfId="0" applyFont="1" applyFill="1" applyAlignment="1" applyProtection="1">
      <alignment horizontal="left"/>
    </xf>
    <xf numFmtId="0" fontId="49" fillId="0" borderId="0" xfId="0" applyFont="1" applyAlignment="1" applyProtection="1">
      <alignment horizontal="left" vertical="center"/>
    </xf>
    <xf numFmtId="0" fontId="9" fillId="0" borderId="0" xfId="0" applyFont="1" applyAlignment="1" applyProtection="1">
      <alignment horizontal="left" vertical="center"/>
    </xf>
    <xf numFmtId="0" fontId="9" fillId="0" borderId="0" xfId="0" applyFont="1" applyFill="1" applyAlignment="1" applyProtection="1">
      <alignment horizontal="left" vertical="center"/>
    </xf>
    <xf numFmtId="0" fontId="80" fillId="0" borderId="0" xfId="0" applyFont="1" applyProtection="1"/>
    <xf numFmtId="0" fontId="80" fillId="0" borderId="0" xfId="0" applyFont="1" applyAlignment="1" applyProtection="1">
      <alignment horizontal="left" vertical="center"/>
    </xf>
    <xf numFmtId="0" fontId="9" fillId="0" borderId="0" xfId="0" applyFont="1" applyAlignment="1" applyProtection="1">
      <alignment horizontal="left" vertical="center"/>
    </xf>
    <xf numFmtId="14" fontId="9" fillId="6" borderId="0" xfId="0" applyNumberFormat="1" applyFont="1" applyFill="1" applyBorder="1" applyAlignment="1" applyProtection="1">
      <alignment horizontal="center"/>
    </xf>
    <xf numFmtId="0" fontId="0" fillId="0" borderId="0" xfId="0" applyAlignment="1" applyProtection="1">
      <alignment horizontal="left"/>
    </xf>
    <xf numFmtId="0" fontId="0" fillId="0" borderId="0" xfId="0" applyFill="1" applyBorder="1" applyAlignment="1" applyProtection="1">
      <alignment horizontal="left"/>
    </xf>
    <xf numFmtId="0" fontId="9" fillId="0" borderId="0" xfId="0" applyFont="1" applyFill="1" applyBorder="1" applyAlignment="1" applyProtection="1">
      <alignment horizontal="left"/>
    </xf>
    <xf numFmtId="0" fontId="0" fillId="0" borderId="0" xfId="0" applyAlignment="1" applyProtection="1">
      <alignment horizontal="center"/>
    </xf>
    <xf numFmtId="0" fontId="49" fillId="6" borderId="0" xfId="0" applyFont="1" applyFill="1" applyBorder="1" applyAlignment="1" applyProtection="1">
      <alignment horizontal="left"/>
    </xf>
    <xf numFmtId="0" fontId="9" fillId="6" borderId="0" xfId="0" applyNumberFormat="1" applyFont="1" applyFill="1" applyBorder="1" applyAlignment="1" applyProtection="1">
      <alignment horizontal="center"/>
    </xf>
    <xf numFmtId="0" fontId="49" fillId="6" borderId="0" xfId="0" applyFont="1" applyFill="1" applyBorder="1" applyAlignment="1" applyProtection="1"/>
    <xf numFmtId="0" fontId="0" fillId="2" borderId="7" xfId="0" applyFill="1" applyBorder="1" applyAlignment="1" applyProtection="1">
      <alignment horizontal="left"/>
    </xf>
    <xf numFmtId="0" fontId="0" fillId="2" borderId="6" xfId="0" applyFill="1" applyBorder="1" applyAlignment="1" applyProtection="1">
      <alignment horizontal="left"/>
    </xf>
    <xf numFmtId="0" fontId="33" fillId="8" borderId="0" xfId="0" applyFont="1" applyFill="1" applyAlignment="1" applyProtection="1">
      <alignment horizontal="center"/>
    </xf>
    <xf numFmtId="0" fontId="0" fillId="2" borderId="5" xfId="0" applyFill="1" applyBorder="1" applyAlignment="1" applyProtection="1">
      <alignment horizontal="left"/>
    </xf>
    <xf numFmtId="0" fontId="0" fillId="2" borderId="1" xfId="0" applyFill="1" applyBorder="1" applyProtection="1"/>
    <xf numFmtId="0" fontId="92" fillId="2" borderId="1" xfId="0" applyFont="1" applyFill="1" applyBorder="1" applyAlignment="1" applyProtection="1">
      <alignment horizontal="left" vertical="center"/>
    </xf>
    <xf numFmtId="0" fontId="0" fillId="2" borderId="11" xfId="0" applyFill="1" applyBorder="1" applyProtection="1"/>
    <xf numFmtId="0" fontId="0" fillId="5" borderId="0" xfId="0" applyFill="1" applyProtection="1"/>
    <xf numFmtId="0" fontId="0" fillId="2" borderId="4" xfId="0" applyFill="1" applyBorder="1" applyProtection="1"/>
    <xf numFmtId="0" fontId="90" fillId="2" borderId="6" xfId="0" applyFont="1" applyFill="1" applyBorder="1" applyAlignment="1" applyProtection="1">
      <alignment horizontal="left" vertical="center"/>
    </xf>
    <xf numFmtId="0" fontId="84" fillId="2" borderId="6" xfId="0" applyFont="1" applyFill="1" applyBorder="1" applyAlignment="1" applyProtection="1">
      <alignment horizontal="left" vertical="center" indent="4"/>
    </xf>
    <xf numFmtId="0" fontId="82" fillId="2" borderId="0" xfId="0" applyFont="1" applyFill="1" applyBorder="1" applyAlignment="1" applyProtection="1">
      <alignment vertical="center"/>
    </xf>
    <xf numFmtId="0" fontId="82" fillId="2" borderId="6" xfId="0" applyFont="1" applyFill="1" applyBorder="1" applyAlignment="1" applyProtection="1">
      <alignment horizontal="left" vertical="center" indent="4"/>
    </xf>
    <xf numFmtId="0" fontId="82" fillId="2" borderId="0" xfId="0" applyFont="1" applyFill="1" applyBorder="1" applyAlignment="1" applyProtection="1">
      <alignment horizontal="left" vertical="center" indent="6"/>
    </xf>
    <xf numFmtId="0" fontId="81" fillId="2" borderId="6" xfId="0" applyFont="1" applyFill="1" applyBorder="1" applyAlignment="1" applyProtection="1">
      <alignment horizontal="left" vertical="center" indent="4"/>
    </xf>
    <xf numFmtId="0" fontId="0" fillId="2" borderId="6" xfId="0" applyFill="1" applyBorder="1" applyAlignment="1" applyProtection="1"/>
    <xf numFmtId="0" fontId="87" fillId="2" borderId="6" xfId="0" applyFont="1" applyFill="1" applyBorder="1" applyAlignment="1" applyProtection="1">
      <alignment horizontal="left" vertical="center"/>
    </xf>
    <xf numFmtId="0" fontId="86" fillId="2" borderId="6" xfId="0" applyFont="1" applyFill="1" applyBorder="1" applyAlignment="1" applyProtection="1">
      <alignment horizontal="left" vertical="center"/>
    </xf>
    <xf numFmtId="0" fontId="82" fillId="2" borderId="0" xfId="0" applyFont="1" applyFill="1" applyBorder="1" applyAlignment="1" applyProtection="1">
      <alignment horizontal="center" vertical="center" wrapText="1"/>
    </xf>
    <xf numFmtId="0" fontId="88" fillId="2" borderId="6" xfId="0" applyFont="1" applyFill="1" applyBorder="1" applyAlignment="1" applyProtection="1">
      <alignment horizontal="left" vertical="center"/>
    </xf>
    <xf numFmtId="0" fontId="91" fillId="2" borderId="0" xfId="0" applyFont="1" applyFill="1" applyBorder="1" applyAlignment="1" applyProtection="1">
      <alignment horizontal="left" vertical="center"/>
    </xf>
    <xf numFmtId="0" fontId="0" fillId="2" borderId="3" xfId="0" applyFill="1" applyBorder="1" applyProtection="1"/>
    <xf numFmtId="0" fontId="0" fillId="5" borderId="0" xfId="0" applyFill="1" applyAlignment="1" applyProtection="1">
      <alignment horizontal="left"/>
    </xf>
    <xf numFmtId="0" fontId="0" fillId="31" borderId="0" xfId="0" applyFill="1" applyProtection="1">
      <protection locked="0"/>
    </xf>
    <xf numFmtId="0" fontId="38" fillId="8" borderId="0" xfId="0" applyFont="1" applyFill="1" applyBorder="1" applyAlignment="1" applyProtection="1">
      <alignment horizontal="center"/>
    </xf>
    <xf numFmtId="0" fontId="38" fillId="8" borderId="90" xfId="0" applyFont="1" applyFill="1" applyBorder="1" applyAlignment="1" applyProtection="1">
      <alignment horizontal="center"/>
    </xf>
    <xf numFmtId="0" fontId="33" fillId="8" borderId="90" xfId="0" applyFont="1" applyFill="1" applyBorder="1" applyAlignment="1" applyProtection="1">
      <alignment horizontal="center"/>
    </xf>
    <xf numFmtId="0" fontId="0" fillId="0" borderId="0" xfId="0" applyAlignment="1" applyProtection="1">
      <alignment horizontal="center"/>
      <protection locked="0"/>
    </xf>
    <xf numFmtId="0" fontId="9" fillId="71" borderId="0" xfId="0" applyFont="1" applyFill="1" applyAlignment="1" applyProtection="1">
      <alignment horizontal="center" vertical="center"/>
    </xf>
    <xf numFmtId="0" fontId="9" fillId="71" borderId="0" xfId="0" applyFont="1" applyFill="1" applyAlignment="1" applyProtection="1">
      <alignment horizontal="left" vertical="center"/>
    </xf>
    <xf numFmtId="0" fontId="0" fillId="72" borderId="36" xfId="0" applyFill="1" applyBorder="1" applyProtection="1">
      <protection locked="0"/>
    </xf>
    <xf numFmtId="0" fontId="0" fillId="72" borderId="37" xfId="0" applyFill="1" applyBorder="1" applyProtection="1">
      <protection locked="0"/>
    </xf>
    <xf numFmtId="0" fontId="0" fillId="72" borderId="37" xfId="0" applyFill="1" applyBorder="1" applyAlignment="1" applyProtection="1">
      <protection locked="0"/>
    </xf>
    <xf numFmtId="0" fontId="0" fillId="72" borderId="37" xfId="0" quotePrefix="1" applyFill="1" applyBorder="1" applyAlignment="1" applyProtection="1">
      <alignment horizontal="center" vertical="center"/>
      <protection locked="0"/>
    </xf>
    <xf numFmtId="0" fontId="17" fillId="72" borderId="37" xfId="0" quotePrefix="1" applyFont="1" applyFill="1" applyBorder="1" applyAlignment="1" applyProtection="1">
      <alignment horizontal="center" vertical="center"/>
      <protection locked="0"/>
    </xf>
    <xf numFmtId="0" fontId="17" fillId="72" borderId="37" xfId="0" applyFont="1" applyFill="1" applyBorder="1" applyAlignment="1" applyProtection="1">
      <alignment vertical="center"/>
      <protection locked="0"/>
    </xf>
    <xf numFmtId="0" fontId="0" fillId="72" borderId="38" xfId="0" applyFill="1" applyBorder="1" applyAlignment="1" applyProtection="1">
      <protection locked="0"/>
    </xf>
    <xf numFmtId="0" fontId="0" fillId="72" borderId="39" xfId="0" applyFill="1" applyBorder="1" applyProtection="1">
      <protection locked="0"/>
    </xf>
    <xf numFmtId="0" fontId="0" fillId="72" borderId="0" xfId="0" applyFill="1" applyBorder="1" applyProtection="1">
      <protection locked="0"/>
    </xf>
    <xf numFmtId="0" fontId="0" fillId="72" borderId="0" xfId="0" applyFill="1" applyBorder="1" applyAlignment="1" applyProtection="1">
      <protection locked="0"/>
    </xf>
    <xf numFmtId="0" fontId="17" fillId="72" borderId="0" xfId="0" applyFont="1" applyFill="1" applyBorder="1" applyAlignment="1" applyProtection="1">
      <alignment vertical="center"/>
      <protection locked="0"/>
    </xf>
    <xf numFmtId="0" fontId="0" fillId="72" borderId="40" xfId="0" applyFill="1" applyBorder="1" applyAlignment="1" applyProtection="1">
      <protection locked="0"/>
    </xf>
    <xf numFmtId="0" fontId="0" fillId="72" borderId="0" xfId="0" applyFill="1" applyBorder="1" applyAlignment="1" applyProtection="1">
      <alignment wrapText="1"/>
      <protection locked="0"/>
    </xf>
    <xf numFmtId="0" fontId="0" fillId="72" borderId="39" xfId="0" applyFill="1" applyBorder="1" applyAlignment="1" applyProtection="1">
      <protection locked="0"/>
    </xf>
    <xf numFmtId="0" fontId="1" fillId="72" borderId="0" xfId="0" applyFont="1" applyFill="1" applyBorder="1" applyProtection="1">
      <protection locked="0"/>
    </xf>
    <xf numFmtId="0" fontId="0" fillId="72" borderId="0" xfId="0" quotePrefix="1" applyFill="1" applyBorder="1" applyAlignment="1" applyProtection="1">
      <alignment horizontal="center" vertical="center"/>
      <protection locked="0"/>
    </xf>
    <xf numFmtId="0" fontId="17" fillId="72" borderId="0" xfId="0" quotePrefix="1" applyFont="1" applyFill="1" applyBorder="1" applyAlignment="1" applyProtection="1">
      <alignment horizontal="center" vertical="center"/>
      <protection locked="0"/>
    </xf>
    <xf numFmtId="0" fontId="0" fillId="72" borderId="41" xfId="0" applyFill="1" applyBorder="1" applyProtection="1">
      <protection locked="0"/>
    </xf>
    <xf numFmtId="0" fontId="0" fillId="72" borderId="42" xfId="0" applyFill="1" applyBorder="1" applyProtection="1">
      <protection locked="0"/>
    </xf>
    <xf numFmtId="0" fontId="0" fillId="72" borderId="43" xfId="0" applyFill="1" applyBorder="1" applyProtection="1">
      <protection locked="0"/>
    </xf>
    <xf numFmtId="0" fontId="0" fillId="72" borderId="36" xfId="0" applyFill="1" applyBorder="1" applyAlignment="1" applyProtection="1">
      <protection locked="0"/>
    </xf>
    <xf numFmtId="0" fontId="17" fillId="72" borderId="38" xfId="0" applyFont="1" applyFill="1" applyBorder="1" applyAlignment="1" applyProtection="1">
      <alignment vertical="center"/>
      <protection locked="0"/>
    </xf>
    <xf numFmtId="0" fontId="17" fillId="72" borderId="40" xfId="0" applyFont="1" applyFill="1" applyBorder="1" applyAlignment="1" applyProtection="1">
      <alignment vertical="center"/>
      <protection locked="0"/>
    </xf>
    <xf numFmtId="0" fontId="0" fillId="72" borderId="40" xfId="0" applyFill="1" applyBorder="1" applyAlignment="1" applyProtection="1">
      <alignment wrapText="1"/>
      <protection locked="0"/>
    </xf>
    <xf numFmtId="0" fontId="0" fillId="72" borderId="41" xfId="0" applyFill="1" applyBorder="1" applyAlignment="1" applyProtection="1">
      <protection locked="0"/>
    </xf>
    <xf numFmtId="0" fontId="10" fillId="72" borderId="0" xfId="0" applyFont="1" applyFill="1" applyBorder="1" applyAlignment="1" applyProtection="1">
      <protection locked="0"/>
    </xf>
    <xf numFmtId="0" fontId="0" fillId="72" borderId="40" xfId="0" applyFill="1" applyBorder="1" applyProtection="1">
      <protection locked="0"/>
    </xf>
    <xf numFmtId="0" fontId="10" fillId="72" borderId="42" xfId="0" applyFont="1" applyFill="1" applyBorder="1" applyAlignment="1" applyProtection="1">
      <protection locked="0"/>
    </xf>
    <xf numFmtId="0" fontId="0" fillId="72" borderId="43" xfId="0" applyFill="1" applyBorder="1" applyAlignment="1" applyProtection="1">
      <protection locked="0"/>
    </xf>
    <xf numFmtId="0" fontId="0" fillId="72" borderId="38" xfId="0" applyFill="1" applyBorder="1" applyProtection="1">
      <protection locked="0"/>
    </xf>
    <xf numFmtId="0" fontId="60" fillId="7" borderId="0" xfId="0" applyFont="1" applyFill="1" applyBorder="1" applyAlignment="1" applyProtection="1">
      <protection locked="0"/>
    </xf>
    <xf numFmtId="0" fontId="60" fillId="7" borderId="42" xfId="0" applyFont="1" applyFill="1" applyBorder="1" applyAlignment="1" applyProtection="1">
      <protection locked="0"/>
    </xf>
    <xf numFmtId="0" fontId="60" fillId="7" borderId="37" xfId="0" applyFont="1" applyFill="1" applyBorder="1" applyAlignment="1" applyProtection="1">
      <protection locked="0"/>
    </xf>
    <xf numFmtId="0" fontId="51" fillId="0" borderId="0" xfId="0" applyFont="1" applyProtection="1">
      <protection locked="0"/>
    </xf>
    <xf numFmtId="0" fontId="10" fillId="36" borderId="0" xfId="0" applyFont="1" applyFill="1" applyAlignment="1" applyProtection="1"/>
    <xf numFmtId="0" fontId="1" fillId="36" borderId="0" xfId="0" applyFont="1" applyFill="1" applyProtection="1"/>
    <xf numFmtId="0" fontId="18" fillId="36" borderId="0" xfId="0" applyFont="1" applyFill="1" applyAlignment="1" applyProtection="1"/>
    <xf numFmtId="0" fontId="60" fillId="36" borderId="0" xfId="0" applyFont="1" applyFill="1" applyBorder="1" applyAlignment="1" applyProtection="1"/>
    <xf numFmtId="0" fontId="15" fillId="2" borderId="0" xfId="0" applyFont="1" applyFill="1" applyBorder="1" applyProtection="1"/>
    <xf numFmtId="0" fontId="0" fillId="0" borderId="0" xfId="0" applyFill="1" applyAlignment="1">
      <alignment horizontal="left" vertical="center"/>
    </xf>
    <xf numFmtId="0" fontId="82" fillId="2" borderId="0" xfId="0" applyFont="1" applyFill="1" applyBorder="1" applyAlignment="1" applyProtection="1">
      <alignment horizontal="left" vertical="center"/>
    </xf>
    <xf numFmtId="14" fontId="49" fillId="0" borderId="0" xfId="0" applyNumberFormat="1" applyFont="1" applyAlignment="1" applyProtection="1">
      <alignment horizontal="left" vertical="center"/>
    </xf>
    <xf numFmtId="14" fontId="9" fillId="0" borderId="0" xfId="0" applyNumberFormat="1" applyFont="1" applyAlignment="1" applyProtection="1">
      <alignment horizontal="left" vertical="center"/>
    </xf>
    <xf numFmtId="0" fontId="60" fillId="7" borderId="5" xfId="0" applyNumberFormat="1" applyFont="1" applyFill="1" applyBorder="1" applyAlignment="1" applyProtection="1">
      <alignment horizontal="left" vertical="top"/>
      <protection locked="0"/>
    </xf>
    <xf numFmtId="0" fontId="60" fillId="7" borderId="1" xfId="0" applyNumberFormat="1" applyFont="1" applyFill="1" applyBorder="1" applyAlignment="1" applyProtection="1">
      <alignment horizontal="left" vertical="top"/>
      <protection locked="0"/>
    </xf>
    <xf numFmtId="0" fontId="60" fillId="7" borderId="11" xfId="0" applyNumberFormat="1" applyFont="1" applyFill="1" applyBorder="1" applyAlignment="1" applyProtection="1">
      <alignment horizontal="left" vertical="top"/>
      <protection locked="0"/>
    </xf>
    <xf numFmtId="0" fontId="60" fillId="7" borderId="6" xfId="0" applyNumberFormat="1" applyFont="1" applyFill="1" applyBorder="1" applyAlignment="1" applyProtection="1">
      <alignment horizontal="left" vertical="top"/>
      <protection locked="0"/>
    </xf>
    <xf numFmtId="0" fontId="60" fillId="7" borderId="0" xfId="0" applyNumberFormat="1" applyFont="1" applyFill="1" applyBorder="1" applyAlignment="1" applyProtection="1">
      <alignment horizontal="left" vertical="top"/>
      <protection locked="0"/>
    </xf>
    <xf numFmtId="0" fontId="60" fillId="7" borderId="4" xfId="0" applyNumberFormat="1" applyFont="1" applyFill="1" applyBorder="1" applyAlignment="1" applyProtection="1">
      <alignment horizontal="left" vertical="top"/>
      <protection locked="0"/>
    </xf>
    <xf numFmtId="0" fontId="60" fillId="7" borderId="7" xfId="0" applyNumberFormat="1" applyFont="1" applyFill="1" applyBorder="1" applyAlignment="1" applyProtection="1">
      <alignment horizontal="left" vertical="top"/>
      <protection locked="0"/>
    </xf>
    <xf numFmtId="0" fontId="60" fillId="7" borderId="2" xfId="0" applyNumberFormat="1" applyFont="1" applyFill="1" applyBorder="1" applyAlignment="1" applyProtection="1">
      <alignment horizontal="left" vertical="top"/>
      <protection locked="0"/>
    </xf>
    <xf numFmtId="0" fontId="60" fillId="7" borderId="3" xfId="0" applyNumberFormat="1" applyFont="1" applyFill="1" applyBorder="1" applyAlignment="1" applyProtection="1">
      <alignment horizontal="left" vertical="top"/>
      <protection locked="0"/>
    </xf>
    <xf numFmtId="0" fontId="60" fillId="7" borderId="37" xfId="0" applyFont="1" applyFill="1" applyBorder="1" applyAlignment="1" applyProtection="1">
      <alignment horizontal="left" vertical="top" wrapText="1"/>
      <protection locked="0"/>
    </xf>
    <xf numFmtId="0" fontId="60" fillId="7" borderId="37" xfId="0" applyFont="1" applyFill="1" applyBorder="1" applyAlignment="1" applyProtection="1">
      <alignment horizontal="left" vertical="top"/>
      <protection locked="0"/>
    </xf>
    <xf numFmtId="0" fontId="60" fillId="7" borderId="0" xfId="0" applyFont="1" applyFill="1" applyBorder="1" applyAlignment="1" applyProtection="1">
      <alignment horizontal="left" vertical="top"/>
      <protection locked="0"/>
    </xf>
    <xf numFmtId="0" fontId="60" fillId="7" borderId="42" xfId="0" applyFont="1" applyFill="1" applyBorder="1" applyAlignment="1" applyProtection="1">
      <alignment horizontal="left" vertical="top"/>
      <protection locked="0"/>
    </xf>
    <xf numFmtId="0" fontId="101" fillId="8" borderId="0" xfId="0" applyFont="1" applyFill="1" applyAlignment="1" applyProtection="1">
      <alignment horizontal="center" vertical="center"/>
    </xf>
    <xf numFmtId="0" fontId="101" fillId="8" borderId="4" xfId="0" applyFont="1" applyFill="1" applyBorder="1" applyAlignment="1" applyProtection="1">
      <alignment horizontal="center" vertical="center"/>
    </xf>
    <xf numFmtId="0" fontId="102" fillId="8" borderId="0" xfId="0" applyFont="1" applyFill="1" applyAlignment="1" applyProtection="1">
      <alignment horizontal="center" vertical="center" wrapText="1"/>
    </xf>
    <xf numFmtId="0" fontId="36" fillId="2" borderId="37" xfId="0" applyFont="1" applyFill="1" applyBorder="1" applyAlignment="1" applyProtection="1">
      <alignment horizontal="center" textRotation="90"/>
    </xf>
    <xf numFmtId="0" fontId="36" fillId="2" borderId="0" xfId="0" applyFont="1" applyFill="1" applyBorder="1" applyAlignment="1" applyProtection="1">
      <alignment horizontal="center" textRotation="90"/>
    </xf>
    <xf numFmtId="0" fontId="37" fillId="8" borderId="2" xfId="0" applyFont="1" applyFill="1" applyBorder="1" applyAlignment="1" applyProtection="1">
      <alignment horizontal="center"/>
    </xf>
    <xf numFmtId="0" fontId="98" fillId="2" borderId="0" xfId="0" applyFont="1" applyFill="1" applyBorder="1" applyAlignment="1" applyProtection="1">
      <alignment horizontal="center"/>
    </xf>
    <xf numFmtId="0" fontId="0" fillId="2" borderId="5" xfId="0" applyFill="1" applyBorder="1" applyAlignment="1" applyProtection="1">
      <alignment horizontal="center"/>
    </xf>
    <xf numFmtId="0" fontId="0" fillId="2" borderId="1" xfId="0" applyFill="1" applyBorder="1" applyAlignment="1" applyProtection="1">
      <alignment horizontal="center"/>
    </xf>
    <xf numFmtId="0" fontId="0" fillId="2" borderId="29" xfId="0" applyFill="1" applyBorder="1" applyAlignment="1" applyProtection="1">
      <alignment horizontal="center"/>
    </xf>
    <xf numFmtId="0" fontId="0" fillId="2" borderId="9" xfId="0" applyFill="1" applyBorder="1" applyAlignment="1" applyProtection="1">
      <alignment horizontal="center"/>
    </xf>
    <xf numFmtId="0" fontId="0" fillId="2" borderId="5" xfId="0" applyFill="1" applyBorder="1" applyAlignment="1" applyProtection="1">
      <alignment horizontal="center" vertical="center" wrapText="1"/>
    </xf>
    <xf numFmtId="0" fontId="0" fillId="2" borderId="1"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0" fillId="2" borderId="6" xfId="0" applyFill="1" applyBorder="1" applyAlignment="1" applyProtection="1">
      <alignment horizontal="center" vertical="center" wrapText="1"/>
    </xf>
    <xf numFmtId="0" fontId="0" fillId="2" borderId="0" xfId="0" applyFill="1" applyBorder="1" applyAlignment="1" applyProtection="1">
      <alignment horizontal="center" vertical="center" wrapText="1"/>
    </xf>
    <xf numFmtId="0" fontId="0" fillId="2" borderId="4" xfId="0" applyFill="1" applyBorder="1" applyAlignment="1" applyProtection="1">
      <alignment horizontal="center" vertical="center" wrapText="1"/>
    </xf>
    <xf numFmtId="0" fontId="0" fillId="2" borderId="7" xfId="0" applyFill="1" applyBorder="1" applyAlignment="1" applyProtection="1">
      <alignment horizontal="center" vertical="center" wrapText="1"/>
    </xf>
    <xf numFmtId="0" fontId="0" fillId="2" borderId="2" xfId="0" applyFill="1" applyBorder="1" applyAlignment="1" applyProtection="1">
      <alignment horizontal="center" vertical="center" wrapText="1"/>
    </xf>
    <xf numFmtId="0" fontId="0" fillId="2" borderId="3" xfId="0" applyFill="1" applyBorder="1" applyAlignment="1" applyProtection="1">
      <alignment horizontal="center" vertical="center" wrapText="1"/>
    </xf>
    <xf numFmtId="0" fontId="0" fillId="0" borderId="5" xfId="0" applyBorder="1" applyAlignment="1" applyProtection="1">
      <alignment horizontal="center"/>
    </xf>
    <xf numFmtId="0" fontId="0" fillId="0" borderId="1" xfId="0" applyBorder="1" applyAlignment="1" applyProtection="1">
      <alignment horizontal="center"/>
    </xf>
    <xf numFmtId="0" fontId="0" fillId="0" borderId="11" xfId="0" applyBorder="1" applyAlignment="1" applyProtection="1">
      <alignment horizontal="center"/>
    </xf>
    <xf numFmtId="165" fontId="0" fillId="0" borderId="24" xfId="0" applyNumberFormat="1" applyFont="1" applyFill="1" applyBorder="1" applyAlignment="1" applyProtection="1">
      <alignment horizontal="center" vertical="center" wrapText="1"/>
      <protection hidden="1"/>
    </xf>
    <xf numFmtId="165" fontId="0" fillId="0" borderId="25" xfId="0" applyNumberFormat="1" applyFont="1" applyFill="1" applyBorder="1" applyAlignment="1" applyProtection="1">
      <alignment horizontal="center" vertical="center" wrapText="1"/>
      <protection hidden="1"/>
    </xf>
    <xf numFmtId="165" fontId="0" fillId="0" borderId="30" xfId="0" applyNumberFormat="1" applyFont="1" applyFill="1" applyBorder="1" applyAlignment="1" applyProtection="1">
      <alignment horizontal="center" vertical="center" wrapText="1"/>
      <protection hidden="1"/>
    </xf>
    <xf numFmtId="0" fontId="11" fillId="2" borderId="57" xfId="0" applyFont="1" applyFill="1" applyBorder="1" applyAlignment="1" applyProtection="1">
      <alignment horizontal="center" vertical="center" wrapText="1"/>
    </xf>
    <xf numFmtId="0" fontId="2" fillId="2" borderId="10" xfId="0" applyFont="1" applyFill="1" applyBorder="1" applyAlignment="1" applyProtection="1">
      <alignment horizontal="center" vertical="center" wrapText="1"/>
    </xf>
    <xf numFmtId="0" fontId="2" fillId="2" borderId="58" xfId="0" applyFont="1" applyFill="1" applyBorder="1" applyAlignment="1" applyProtection="1">
      <alignment horizontal="center" vertical="center" wrapText="1"/>
    </xf>
    <xf numFmtId="0" fontId="75" fillId="2" borderId="6" xfId="0" applyFont="1" applyFill="1" applyBorder="1" applyAlignment="1" applyProtection="1">
      <alignment horizontal="center" vertical="center" wrapText="1"/>
    </xf>
    <xf numFmtId="0" fontId="2" fillId="2" borderId="0"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wrapText="1"/>
    </xf>
    <xf numFmtId="0" fontId="2" fillId="2" borderId="7" xfId="0" applyFont="1" applyFill="1" applyBorder="1" applyAlignment="1" applyProtection="1">
      <alignment horizontal="center" vertical="center" wrapText="1"/>
    </xf>
    <xf numFmtId="0" fontId="2" fillId="2" borderId="2" xfId="0" applyFont="1" applyFill="1" applyBorder="1" applyAlignment="1" applyProtection="1">
      <alignment horizontal="center" vertical="center" wrapText="1"/>
    </xf>
    <xf numFmtId="0" fontId="2" fillId="2" borderId="3" xfId="0" applyFont="1" applyFill="1" applyBorder="1" applyAlignment="1" applyProtection="1">
      <alignment horizontal="center" vertical="center" wrapText="1"/>
    </xf>
    <xf numFmtId="0" fontId="0" fillId="0" borderId="35" xfId="0" applyBorder="1" applyAlignment="1" applyProtection="1">
      <alignment horizontal="right"/>
    </xf>
    <xf numFmtId="0" fontId="0" fillId="0" borderId="31" xfId="0" applyBorder="1" applyAlignment="1" applyProtection="1">
      <alignment horizontal="right"/>
    </xf>
    <xf numFmtId="0" fontId="0" fillId="2" borderId="31" xfId="0" applyFill="1" applyBorder="1" applyAlignment="1" applyProtection="1">
      <alignment horizontal="left"/>
    </xf>
    <xf numFmtId="0" fontId="15" fillId="2" borderId="0" xfId="0" applyFont="1" applyFill="1" applyAlignment="1" applyProtection="1">
      <alignment horizontal="center" vertical="center" textRotation="90" wrapText="1"/>
    </xf>
    <xf numFmtId="0" fontId="15" fillId="2" borderId="4" xfId="0" applyFont="1" applyFill="1" applyBorder="1" applyAlignment="1" applyProtection="1">
      <alignment horizontal="center" vertical="center" textRotation="90" wrapText="1"/>
    </xf>
    <xf numFmtId="0" fontId="0" fillId="2" borderId="0" xfId="0" applyFill="1" applyAlignment="1" applyProtection="1">
      <alignment horizontal="center"/>
    </xf>
    <xf numFmtId="0" fontId="18" fillId="2" borderId="47" xfId="0" applyFont="1" applyFill="1" applyBorder="1" applyAlignment="1" applyProtection="1">
      <alignment horizontal="left" vertical="center"/>
    </xf>
    <xf numFmtId="0" fontId="18" fillId="2" borderId="13" xfId="0" applyFont="1" applyFill="1" applyBorder="1" applyAlignment="1" applyProtection="1">
      <alignment horizontal="left" vertical="center"/>
    </xf>
    <xf numFmtId="0" fontId="18" fillId="2" borderId="14" xfId="0" applyFont="1" applyFill="1" applyBorder="1" applyAlignment="1" applyProtection="1">
      <alignment horizontal="left" vertical="center"/>
    </xf>
    <xf numFmtId="0" fontId="19" fillId="69" borderId="22" xfId="0" applyFont="1" applyFill="1" applyBorder="1" applyAlignment="1" applyProtection="1">
      <alignment horizontal="center" vertical="center"/>
      <protection locked="0"/>
    </xf>
    <xf numFmtId="0" fontId="19" fillId="69" borderId="23" xfId="0" applyFont="1" applyFill="1" applyBorder="1" applyAlignment="1" applyProtection="1">
      <alignment horizontal="center" vertical="center"/>
      <protection locked="0"/>
    </xf>
    <xf numFmtId="0" fontId="18" fillId="2" borderId="16" xfId="0" applyFont="1" applyFill="1" applyBorder="1" applyAlignment="1" applyProtection="1">
      <alignment horizontal="left" vertical="center"/>
    </xf>
    <xf numFmtId="0" fontId="18" fillId="2" borderId="17" xfId="0" applyFont="1" applyFill="1" applyBorder="1" applyAlignment="1" applyProtection="1">
      <alignment horizontal="left" vertical="center"/>
    </xf>
    <xf numFmtId="0" fontId="19" fillId="69" borderId="8" xfId="0" applyFont="1" applyFill="1" applyBorder="1" applyAlignment="1" applyProtection="1">
      <alignment horizontal="center" vertical="center"/>
      <protection locked="0"/>
    </xf>
    <xf numFmtId="0" fontId="19" fillId="69" borderId="20" xfId="0" applyFont="1" applyFill="1" applyBorder="1" applyAlignment="1" applyProtection="1">
      <alignment horizontal="center" vertical="center"/>
      <protection locked="0"/>
    </xf>
    <xf numFmtId="0" fontId="37" fillId="8" borderId="0" xfId="0" applyFont="1" applyFill="1" applyAlignment="1" applyProtection="1">
      <alignment horizontal="center"/>
    </xf>
    <xf numFmtId="0" fontId="72" fillId="8" borderId="0" xfId="0" applyFont="1" applyFill="1" applyAlignment="1" applyProtection="1">
      <alignment horizontal="center"/>
    </xf>
    <xf numFmtId="0" fontId="0" fillId="2" borderId="0" xfId="0" applyFont="1" applyFill="1" applyBorder="1" applyAlignment="1" applyProtection="1">
      <alignment horizontal="center" wrapText="1"/>
    </xf>
    <xf numFmtId="0" fontId="0" fillId="2" borderId="42" xfId="0" applyFont="1" applyFill="1" applyBorder="1" applyAlignment="1" applyProtection="1">
      <alignment horizontal="center" wrapText="1"/>
    </xf>
    <xf numFmtId="0" fontId="21" fillId="69" borderId="17" xfId="0" applyFont="1" applyFill="1" applyBorder="1" applyAlignment="1" applyProtection="1">
      <alignment horizontal="center" vertical="center"/>
      <protection locked="0"/>
    </xf>
    <xf numFmtId="0" fontId="21" fillId="69" borderId="18" xfId="0" applyFont="1" applyFill="1" applyBorder="1" applyAlignment="1" applyProtection="1">
      <alignment horizontal="center" vertical="center"/>
      <protection locked="0"/>
    </xf>
    <xf numFmtId="0" fontId="2" fillId="2" borderId="15" xfId="0" applyFont="1" applyFill="1" applyBorder="1" applyAlignment="1" applyProtection="1">
      <alignment horizontal="center" vertical="center" wrapText="1"/>
    </xf>
    <xf numFmtId="0" fontId="2" fillId="2" borderId="6" xfId="0" applyFont="1" applyFill="1" applyBorder="1" applyAlignment="1" applyProtection="1">
      <alignment horizontal="center" vertical="center" wrapText="1"/>
    </xf>
    <xf numFmtId="0" fontId="0" fillId="2" borderId="0" xfId="0" applyFont="1" applyFill="1" applyBorder="1" applyAlignment="1" applyProtection="1">
      <alignment horizontal="center" vertical="center" wrapText="1"/>
    </xf>
    <xf numFmtId="0" fontId="76" fillId="2" borderId="1" xfId="0" applyFont="1" applyFill="1" applyBorder="1" applyAlignment="1" applyProtection="1">
      <alignment horizontal="center" vertical="top"/>
    </xf>
    <xf numFmtId="0" fontId="19" fillId="69" borderId="17" xfId="0" applyFont="1" applyFill="1" applyBorder="1" applyAlignment="1" applyProtection="1">
      <alignment horizontal="center" vertical="center"/>
      <protection locked="0"/>
    </xf>
    <xf numFmtId="0" fontId="19" fillId="69" borderId="18" xfId="0" applyFont="1" applyFill="1" applyBorder="1" applyAlignment="1" applyProtection="1">
      <alignment horizontal="center" vertical="center"/>
      <protection locked="0"/>
    </xf>
    <xf numFmtId="0" fontId="18" fillId="2" borderId="21" xfId="0" applyFont="1" applyFill="1" applyBorder="1" applyAlignment="1" applyProtection="1">
      <alignment horizontal="left" vertical="center"/>
    </xf>
    <xf numFmtId="0" fontId="18" fillId="2" borderId="22" xfId="0" applyFont="1" applyFill="1" applyBorder="1" applyAlignment="1" applyProtection="1">
      <alignment horizontal="left" vertical="center"/>
    </xf>
    <xf numFmtId="0" fontId="18" fillId="2" borderId="26" xfId="0" applyFont="1" applyFill="1" applyBorder="1" applyAlignment="1" applyProtection="1">
      <alignment horizontal="center" vertical="center"/>
    </xf>
    <xf numFmtId="0" fontId="18" fillId="2" borderId="27" xfId="0" applyFont="1" applyFill="1" applyBorder="1" applyAlignment="1" applyProtection="1">
      <alignment horizontal="center" vertical="center"/>
    </xf>
    <xf numFmtId="0" fontId="18" fillId="2" borderId="28" xfId="0" applyFont="1" applyFill="1" applyBorder="1" applyAlignment="1" applyProtection="1">
      <alignment horizontal="center" vertical="center"/>
    </xf>
    <xf numFmtId="0" fontId="18" fillId="2" borderId="19" xfId="0" applyFont="1" applyFill="1" applyBorder="1" applyAlignment="1" applyProtection="1">
      <alignment horizontal="left" vertical="center"/>
    </xf>
    <xf numFmtId="0" fontId="18" fillId="2" borderId="8" xfId="0" applyFont="1" applyFill="1" applyBorder="1" applyAlignment="1" applyProtection="1">
      <alignment horizontal="left" vertical="center"/>
    </xf>
    <xf numFmtId="0" fontId="19" fillId="7" borderId="33" xfId="0" applyFont="1" applyFill="1" applyBorder="1" applyAlignment="1" applyProtection="1">
      <alignment horizontal="center" vertical="center"/>
      <protection locked="0"/>
    </xf>
    <xf numFmtId="0" fontId="19" fillId="7" borderId="27" xfId="0" applyFont="1" applyFill="1" applyBorder="1" applyAlignment="1" applyProtection="1">
      <alignment horizontal="center" vertical="center"/>
      <protection locked="0"/>
    </xf>
    <xf numFmtId="0" fontId="19" fillId="7" borderId="34" xfId="0" applyFont="1" applyFill="1" applyBorder="1" applyAlignment="1" applyProtection="1">
      <alignment horizontal="center" vertical="center"/>
      <protection locked="0"/>
    </xf>
    <xf numFmtId="0" fontId="106" fillId="2" borderId="0" xfId="0" applyFont="1" applyFill="1" applyAlignment="1" applyProtection="1">
      <alignment horizontal="center" textRotation="90"/>
    </xf>
    <xf numFmtId="0" fontId="36" fillId="2" borderId="0" xfId="0" applyFont="1" applyFill="1" applyAlignment="1" applyProtection="1">
      <alignment horizontal="center" textRotation="90"/>
    </xf>
    <xf numFmtId="0" fontId="18" fillId="2" borderId="21" xfId="0" applyFont="1" applyFill="1" applyBorder="1" applyAlignment="1" applyProtection="1">
      <alignment horizontal="center" vertical="center"/>
    </xf>
    <xf numFmtId="0" fontId="18" fillId="2" borderId="22" xfId="0" applyFont="1" applyFill="1" applyBorder="1" applyAlignment="1" applyProtection="1">
      <alignment horizontal="center" vertical="center"/>
    </xf>
    <xf numFmtId="0" fontId="95" fillId="2" borderId="47" xfId="0" applyFont="1" applyFill="1" applyBorder="1" applyAlignment="1" applyProtection="1">
      <alignment horizontal="left" vertical="center"/>
    </xf>
    <xf numFmtId="0" fontId="95" fillId="2" borderId="13" xfId="0" applyFont="1" applyFill="1" applyBorder="1" applyAlignment="1" applyProtection="1">
      <alignment horizontal="left" vertical="center"/>
    </xf>
    <xf numFmtId="0" fontId="95" fillId="2" borderId="14" xfId="0" applyFont="1" applyFill="1" applyBorder="1" applyAlignment="1" applyProtection="1">
      <alignment horizontal="left" vertical="center"/>
    </xf>
    <xf numFmtId="0" fontId="24" fillId="69" borderId="0" xfId="0" applyFont="1" applyFill="1" applyBorder="1" applyAlignment="1" applyProtection="1">
      <alignment horizontal="center" vertical="center"/>
      <protection locked="0"/>
    </xf>
    <xf numFmtId="0" fontId="64" fillId="2" borderId="69" xfId="0" applyFont="1" applyFill="1" applyBorder="1" applyAlignment="1" applyProtection="1">
      <alignment horizontal="left" vertical="center"/>
    </xf>
    <xf numFmtId="0" fontId="64" fillId="2" borderId="70" xfId="0" applyFont="1" applyFill="1" applyBorder="1" applyAlignment="1" applyProtection="1">
      <alignment horizontal="left" vertical="center"/>
    </xf>
    <xf numFmtId="0" fontId="64" fillId="2" borderId="71" xfId="0" applyFont="1" applyFill="1" applyBorder="1" applyAlignment="1" applyProtection="1">
      <alignment horizontal="left" vertical="center"/>
    </xf>
    <xf numFmtId="0" fontId="19" fillId="72" borderId="8" xfId="0" applyFont="1" applyFill="1" applyBorder="1" applyAlignment="1" applyProtection="1">
      <alignment horizontal="center" vertical="center"/>
      <protection locked="0"/>
    </xf>
    <xf numFmtId="0" fontId="19" fillId="72" borderId="20" xfId="0" applyFont="1" applyFill="1" applyBorder="1" applyAlignment="1" applyProtection="1">
      <alignment horizontal="center" vertical="center"/>
      <protection locked="0"/>
    </xf>
    <xf numFmtId="0" fontId="17" fillId="72" borderId="5" xfId="0" applyFont="1" applyFill="1" applyBorder="1" applyAlignment="1" applyProtection="1">
      <alignment horizontal="left" vertical="top" wrapText="1"/>
      <protection locked="0"/>
    </xf>
    <xf numFmtId="0" fontId="17" fillId="72" borderId="1" xfId="0" applyFont="1" applyFill="1" applyBorder="1" applyAlignment="1" applyProtection="1">
      <alignment horizontal="left" vertical="top" wrapText="1"/>
      <protection locked="0"/>
    </xf>
    <xf numFmtId="0" fontId="17" fillId="72" borderId="11" xfId="0" applyFont="1" applyFill="1" applyBorder="1" applyAlignment="1" applyProtection="1">
      <alignment horizontal="left" vertical="top" wrapText="1"/>
      <protection locked="0"/>
    </xf>
    <xf numFmtId="0" fontId="17" fillId="72" borderId="7" xfId="0" applyFont="1" applyFill="1" applyBorder="1" applyAlignment="1" applyProtection="1">
      <alignment horizontal="left" vertical="top" wrapText="1"/>
      <protection locked="0"/>
    </xf>
    <xf numFmtId="0" fontId="17" fillId="72" borderId="2" xfId="0" applyFont="1" applyFill="1" applyBorder="1" applyAlignment="1" applyProtection="1">
      <alignment horizontal="left" vertical="top" wrapText="1"/>
      <protection locked="0"/>
    </xf>
    <xf numFmtId="0" fontId="17" fillId="72" borderId="3" xfId="0" applyFont="1" applyFill="1" applyBorder="1" applyAlignment="1" applyProtection="1">
      <alignment horizontal="left" vertical="top" wrapText="1"/>
      <protection locked="0"/>
    </xf>
    <xf numFmtId="0" fontId="13" fillId="2" borderId="2" xfId="0" applyFont="1" applyFill="1" applyBorder="1" applyAlignment="1" applyProtection="1">
      <alignment horizontal="center" vertical="center"/>
    </xf>
    <xf numFmtId="0" fontId="19" fillId="0" borderId="72" xfId="0" applyNumberFormat="1" applyFont="1" applyFill="1" applyBorder="1" applyAlignment="1" applyProtection="1">
      <alignment horizontal="center" wrapText="1"/>
    </xf>
    <xf numFmtId="0" fontId="19" fillId="0" borderId="70" xfId="0" applyNumberFormat="1" applyFont="1" applyFill="1" applyBorder="1" applyAlignment="1" applyProtection="1">
      <alignment horizontal="center" wrapText="1"/>
    </xf>
    <xf numFmtId="0" fontId="19" fillId="0" borderId="73" xfId="0" applyNumberFormat="1" applyFont="1" applyFill="1" applyBorder="1" applyAlignment="1" applyProtection="1">
      <alignment horizontal="center" wrapText="1"/>
    </xf>
    <xf numFmtId="0" fontId="18" fillId="2" borderId="26" xfId="0" applyFont="1" applyFill="1" applyBorder="1" applyAlignment="1" applyProtection="1">
      <alignment horizontal="left" vertical="center"/>
    </xf>
    <xf numFmtId="0" fontId="18" fillId="2" borderId="27" xfId="0" applyFont="1" applyFill="1" applyBorder="1" applyAlignment="1" applyProtection="1">
      <alignment horizontal="left" vertical="center"/>
    </xf>
    <xf numFmtId="0" fontId="18" fillId="2" borderId="28" xfId="0" applyFont="1" applyFill="1" applyBorder="1" applyAlignment="1" applyProtection="1">
      <alignment horizontal="left" vertical="center"/>
    </xf>
    <xf numFmtId="0" fontId="18" fillId="69" borderId="19" xfId="0" applyFont="1" applyFill="1" applyBorder="1" applyAlignment="1" applyProtection="1">
      <alignment horizontal="left" vertical="center"/>
      <protection locked="0"/>
    </xf>
    <xf numFmtId="0" fontId="18" fillId="69" borderId="8" xfId="0" applyFont="1" applyFill="1" applyBorder="1" applyAlignment="1" applyProtection="1">
      <alignment horizontal="left" vertical="center"/>
      <protection locked="0"/>
    </xf>
    <xf numFmtId="0" fontId="96" fillId="2" borderId="5" xfId="0" applyFont="1" applyFill="1" applyBorder="1" applyAlignment="1" applyProtection="1">
      <alignment horizontal="center" vertical="center" wrapText="1"/>
    </xf>
    <xf numFmtId="0" fontId="96" fillId="2" borderId="1" xfId="0" applyFont="1" applyFill="1" applyBorder="1" applyAlignment="1" applyProtection="1">
      <alignment horizontal="center" vertical="center" wrapText="1"/>
    </xf>
    <xf numFmtId="0" fontId="96" fillId="2" borderId="11" xfId="0" applyFont="1" applyFill="1" applyBorder="1" applyAlignment="1" applyProtection="1">
      <alignment horizontal="center" vertical="center" wrapText="1"/>
    </xf>
    <xf numFmtId="0" fontId="96" fillId="2" borderId="7" xfId="0" applyFont="1" applyFill="1" applyBorder="1" applyAlignment="1" applyProtection="1">
      <alignment horizontal="center" vertical="center" wrapText="1"/>
    </xf>
    <xf numFmtId="0" fontId="96" fillId="2" borderId="2" xfId="0" applyFont="1" applyFill="1" applyBorder="1" applyAlignment="1" applyProtection="1">
      <alignment horizontal="center" vertical="center" wrapText="1"/>
    </xf>
    <xf numFmtId="0" fontId="96" fillId="2" borderId="3" xfId="0" applyFont="1" applyFill="1" applyBorder="1" applyAlignment="1" applyProtection="1">
      <alignment horizontal="center" vertical="center" wrapText="1"/>
    </xf>
    <xf numFmtId="0" fontId="20" fillId="2" borderId="0" xfId="1" applyFill="1" applyAlignment="1" applyProtection="1">
      <alignment horizontal="center"/>
      <protection locked="0"/>
    </xf>
    <xf numFmtId="0" fontId="18" fillId="2" borderId="0" xfId="0" applyFont="1" applyFill="1" applyBorder="1" applyAlignment="1" applyProtection="1">
      <alignment horizontal="right" vertical="center"/>
    </xf>
    <xf numFmtId="3" fontId="19" fillId="72" borderId="22" xfId="0" applyNumberFormat="1" applyFont="1" applyFill="1" applyBorder="1" applyAlignment="1" applyProtection="1">
      <alignment horizontal="center" vertical="center"/>
      <protection locked="0"/>
    </xf>
    <xf numFmtId="3" fontId="19" fillId="72" borderId="23" xfId="0" applyNumberFormat="1" applyFont="1" applyFill="1" applyBorder="1" applyAlignment="1" applyProtection="1">
      <alignment horizontal="center" vertical="center"/>
      <protection locked="0"/>
    </xf>
    <xf numFmtId="0" fontId="99" fillId="70" borderId="33" xfId="0" applyFont="1" applyFill="1" applyBorder="1" applyAlignment="1" applyProtection="1">
      <alignment horizontal="center" vertical="center"/>
      <protection locked="0"/>
    </xf>
    <xf numFmtId="0" fontId="99" fillId="70" borderId="27" xfId="0" applyFont="1" applyFill="1" applyBorder="1" applyAlignment="1" applyProtection="1">
      <alignment horizontal="center" vertical="center"/>
      <protection locked="0"/>
    </xf>
    <xf numFmtId="0" fontId="99" fillId="70" borderId="34" xfId="0" applyFont="1" applyFill="1" applyBorder="1" applyAlignment="1" applyProtection="1">
      <alignment horizontal="center" vertical="center"/>
      <protection locked="0"/>
    </xf>
    <xf numFmtId="1" fontId="19" fillId="72" borderId="12" xfId="0" applyNumberFormat="1" applyFont="1" applyFill="1" applyBorder="1" applyAlignment="1" applyProtection="1">
      <alignment horizontal="center" vertical="center"/>
      <protection locked="0"/>
    </xf>
    <xf numFmtId="1" fontId="19" fillId="72" borderId="13" xfId="0" applyNumberFormat="1" applyFont="1" applyFill="1" applyBorder="1" applyAlignment="1" applyProtection="1">
      <alignment horizontal="center" vertical="center"/>
      <protection locked="0"/>
    </xf>
    <xf numFmtId="1" fontId="19" fillId="72" borderId="46" xfId="0" applyNumberFormat="1" applyFont="1" applyFill="1" applyBorder="1" applyAlignment="1" applyProtection="1">
      <alignment horizontal="center" vertical="center"/>
      <protection locked="0"/>
    </xf>
    <xf numFmtId="1" fontId="17" fillId="7" borderId="12" xfId="0" applyNumberFormat="1" applyFont="1" applyFill="1" applyBorder="1" applyAlignment="1" applyProtection="1">
      <alignment horizontal="center" vertical="center"/>
      <protection locked="0"/>
    </xf>
    <xf numFmtId="1" fontId="17" fillId="7" borderId="13" xfId="0" applyNumberFormat="1" applyFont="1" applyFill="1" applyBorder="1" applyAlignment="1" applyProtection="1">
      <alignment horizontal="center" vertical="center"/>
      <protection locked="0"/>
    </xf>
    <xf numFmtId="1" fontId="17" fillId="7" borderId="46" xfId="0" applyNumberFormat="1" applyFont="1" applyFill="1" applyBorder="1" applyAlignment="1" applyProtection="1">
      <alignment horizontal="center" vertical="center"/>
      <protection locked="0"/>
    </xf>
    <xf numFmtId="0" fontId="74" fillId="2" borderId="47" xfId="0" applyFont="1" applyFill="1" applyBorder="1" applyAlignment="1" applyProtection="1">
      <alignment horizontal="left" vertical="center"/>
    </xf>
    <xf numFmtId="0" fontId="74" fillId="2" borderId="13" xfId="0" applyFont="1" applyFill="1" applyBorder="1" applyAlignment="1" applyProtection="1">
      <alignment horizontal="left" vertical="center"/>
    </xf>
    <xf numFmtId="0" fontId="74" fillId="2" borderId="14" xfId="0" applyFont="1" applyFill="1" applyBorder="1" applyAlignment="1" applyProtection="1">
      <alignment horizontal="left" vertical="center"/>
    </xf>
    <xf numFmtId="1" fontId="19" fillId="72" borderId="55" xfId="0" applyNumberFormat="1" applyFont="1" applyFill="1" applyBorder="1" applyAlignment="1" applyProtection="1">
      <alignment horizontal="center" vertical="center"/>
      <protection locked="0"/>
    </xf>
    <xf numFmtId="3" fontId="99" fillId="70" borderId="72" xfId="0" applyNumberFormat="1" applyFont="1" applyFill="1" applyBorder="1" applyAlignment="1" applyProtection="1">
      <alignment horizontal="center" vertical="center"/>
      <protection locked="0"/>
    </xf>
    <xf numFmtId="3" fontId="99" fillId="70" borderId="70" xfId="0" applyNumberFormat="1" applyFont="1" applyFill="1" applyBorder="1" applyAlignment="1" applyProtection="1">
      <alignment horizontal="center" vertical="center"/>
      <protection locked="0"/>
    </xf>
    <xf numFmtId="3" fontId="99" fillId="70" borderId="73" xfId="0" applyNumberFormat="1" applyFont="1" applyFill="1" applyBorder="1" applyAlignment="1" applyProtection="1">
      <alignment horizontal="center" vertical="center"/>
      <protection locked="0"/>
    </xf>
    <xf numFmtId="0" fontId="18" fillId="2" borderId="5" xfId="0" applyFont="1" applyFill="1" applyBorder="1" applyAlignment="1" applyProtection="1">
      <alignment horizontal="left" vertical="center" wrapText="1"/>
    </xf>
    <xf numFmtId="0" fontId="18" fillId="2" borderId="1" xfId="0" applyFont="1" applyFill="1" applyBorder="1" applyAlignment="1" applyProtection="1">
      <alignment horizontal="left" vertical="center" wrapText="1"/>
    </xf>
    <xf numFmtId="0" fontId="18" fillId="2" borderId="45" xfId="0" applyFont="1" applyFill="1" applyBorder="1" applyAlignment="1" applyProtection="1">
      <alignment horizontal="left" vertical="center" wrapText="1"/>
    </xf>
    <xf numFmtId="0" fontId="21" fillId="72" borderId="33" xfId="0" applyFont="1" applyFill="1" applyBorder="1" applyAlignment="1" applyProtection="1">
      <alignment horizontal="center" vertical="center"/>
      <protection locked="0"/>
    </xf>
    <xf numFmtId="0" fontId="21" fillId="72" borderId="27" xfId="0" applyFont="1" applyFill="1" applyBorder="1" applyAlignment="1" applyProtection="1">
      <alignment horizontal="center" vertical="center"/>
      <protection locked="0"/>
    </xf>
    <xf numFmtId="0" fontId="21" fillId="72" borderId="34" xfId="0" applyFont="1" applyFill="1" applyBorder="1" applyAlignment="1" applyProtection="1">
      <alignment horizontal="center" vertical="center"/>
      <protection locked="0"/>
    </xf>
    <xf numFmtId="0" fontId="19" fillId="69" borderId="12" xfId="0" applyFont="1" applyFill="1" applyBorder="1" applyAlignment="1" applyProtection="1">
      <alignment horizontal="center" vertical="center"/>
      <protection locked="0"/>
    </xf>
    <xf numFmtId="0" fontId="19" fillId="69" borderId="13" xfId="0" applyFont="1" applyFill="1" applyBorder="1" applyAlignment="1" applyProtection="1">
      <alignment horizontal="center" vertical="center"/>
      <protection locked="0"/>
    </xf>
    <xf numFmtId="0" fontId="19" fillId="69" borderId="46" xfId="0" applyFont="1" applyFill="1" applyBorder="1" applyAlignment="1" applyProtection="1">
      <alignment horizontal="center" vertical="center"/>
      <protection locked="0"/>
    </xf>
    <xf numFmtId="3" fontId="19" fillId="72" borderId="8" xfId="0" applyNumberFormat="1" applyFont="1" applyFill="1" applyBorder="1" applyAlignment="1" applyProtection="1">
      <alignment horizontal="center"/>
      <protection locked="0"/>
    </xf>
    <xf numFmtId="3" fontId="19" fillId="72" borderId="20" xfId="0" applyNumberFormat="1" applyFont="1" applyFill="1" applyBorder="1" applyAlignment="1" applyProtection="1">
      <alignment horizontal="center"/>
      <protection locked="0"/>
    </xf>
    <xf numFmtId="0" fontId="19" fillId="72" borderId="17" xfId="0" applyFont="1" applyFill="1" applyBorder="1" applyAlignment="1" applyProtection="1">
      <alignment horizontal="center" vertical="center"/>
      <protection locked="0"/>
    </xf>
    <xf numFmtId="0" fontId="19" fillId="72" borderId="18" xfId="0" applyFont="1" applyFill="1" applyBorder="1" applyAlignment="1" applyProtection="1">
      <alignment horizontal="center" vertical="center"/>
      <protection locked="0"/>
    </xf>
    <xf numFmtId="171" fontId="97" fillId="72" borderId="50" xfId="0" applyNumberFormat="1" applyFont="1" applyFill="1" applyBorder="1" applyAlignment="1" applyProtection="1">
      <alignment horizontal="center" vertical="center" wrapText="1"/>
      <protection locked="0"/>
    </xf>
    <xf numFmtId="171" fontId="97" fillId="72" borderId="93" xfId="0" applyNumberFormat="1" applyFont="1" applyFill="1" applyBorder="1" applyAlignment="1" applyProtection="1">
      <alignment horizontal="center" vertical="center" wrapText="1"/>
      <protection locked="0"/>
    </xf>
    <xf numFmtId="0" fontId="18" fillId="2" borderId="47" xfId="0" applyFont="1" applyFill="1" applyBorder="1" applyAlignment="1" applyProtection="1">
      <alignment horizontal="center" vertical="center"/>
    </xf>
    <xf numFmtId="0" fontId="18" fillId="2" borderId="91" xfId="0" applyFont="1" applyFill="1" applyBorder="1" applyAlignment="1" applyProtection="1">
      <alignment horizontal="center" vertical="center"/>
    </xf>
    <xf numFmtId="0" fontId="18" fillId="2" borderId="14" xfId="0" applyFont="1" applyFill="1" applyBorder="1" applyAlignment="1" applyProtection="1">
      <alignment horizontal="center" vertical="center"/>
    </xf>
    <xf numFmtId="0" fontId="17" fillId="72" borderId="24" xfId="0" applyFont="1" applyFill="1" applyBorder="1" applyAlignment="1" applyProtection="1">
      <alignment horizontal="center" vertical="center" wrapText="1"/>
      <protection locked="0"/>
    </xf>
    <xf numFmtId="0" fontId="17" fillId="72" borderId="25" xfId="0" applyFont="1" applyFill="1" applyBorder="1" applyAlignment="1" applyProtection="1">
      <alignment horizontal="center" vertical="center" wrapText="1"/>
      <protection locked="0"/>
    </xf>
    <xf numFmtId="0" fontId="17" fillId="72" borderId="30" xfId="0" applyFont="1" applyFill="1" applyBorder="1" applyAlignment="1" applyProtection="1">
      <alignment horizontal="center" vertical="center" wrapText="1"/>
      <protection locked="0"/>
    </xf>
    <xf numFmtId="0" fontId="29" fillId="0" borderId="48" xfId="2" applyFont="1" applyFill="1" applyBorder="1" applyAlignment="1" applyProtection="1">
      <alignment horizontal="center" vertical="center" wrapText="1"/>
    </xf>
    <xf numFmtId="0" fontId="29" fillId="0" borderId="44" xfId="2" applyFont="1" applyFill="1" applyBorder="1" applyAlignment="1" applyProtection="1">
      <alignment horizontal="center" vertical="center" wrapText="1"/>
    </xf>
    <xf numFmtId="0" fontId="6" fillId="2" borderId="0" xfId="0" applyFont="1" applyFill="1" applyAlignment="1" applyProtection="1">
      <alignment horizontal="center"/>
      <protection locked="0"/>
    </xf>
    <xf numFmtId="0" fontId="27" fillId="72" borderId="17" xfId="0" applyFont="1" applyFill="1" applyBorder="1" applyAlignment="1" applyProtection="1">
      <alignment horizontal="center" vertical="center"/>
      <protection locked="0"/>
    </xf>
    <xf numFmtId="0" fontId="27" fillId="72" borderId="18" xfId="0" applyFont="1" applyFill="1" applyBorder="1" applyAlignment="1" applyProtection="1">
      <alignment horizontal="center" vertical="center"/>
      <protection locked="0"/>
    </xf>
    <xf numFmtId="0" fontId="0" fillId="2" borderId="5" xfId="0" applyFill="1" applyBorder="1" applyAlignment="1" applyProtection="1">
      <alignment horizontal="center" vertical="center" wrapText="1"/>
      <protection locked="0"/>
    </xf>
    <xf numFmtId="0" fontId="0" fillId="2" borderId="1" xfId="0" applyFill="1" applyBorder="1" applyAlignment="1" applyProtection="1">
      <alignment horizontal="center" vertical="center" wrapText="1"/>
      <protection locked="0"/>
    </xf>
    <xf numFmtId="0" fontId="0" fillId="2" borderId="11" xfId="0" applyFill="1" applyBorder="1" applyAlignment="1" applyProtection="1">
      <alignment horizontal="center" vertical="center" wrapText="1"/>
      <protection locked="0"/>
    </xf>
    <xf numFmtId="0" fontId="0" fillId="73" borderId="12" xfId="0" applyFill="1" applyBorder="1" applyAlignment="1" applyProtection="1">
      <alignment horizontal="center" vertical="center"/>
    </xf>
    <xf numFmtId="0" fontId="0" fillId="73" borderId="14" xfId="0" applyFill="1" applyBorder="1" applyAlignment="1" applyProtection="1">
      <alignment horizontal="center" vertical="center"/>
    </xf>
    <xf numFmtId="0" fontId="1" fillId="0" borderId="16" xfId="0" applyFont="1" applyBorder="1" applyAlignment="1" applyProtection="1">
      <alignment horizontal="center" vertical="center"/>
    </xf>
    <xf numFmtId="0" fontId="1" fillId="0" borderId="17" xfId="0" applyFont="1" applyBorder="1" applyAlignment="1" applyProtection="1">
      <alignment horizontal="center" vertical="center"/>
    </xf>
    <xf numFmtId="0" fontId="17" fillId="72" borderId="17" xfId="0" applyFont="1" applyFill="1" applyBorder="1" applyAlignment="1" applyProtection="1">
      <alignment horizontal="center" vertical="center" wrapText="1"/>
      <protection locked="0"/>
    </xf>
    <xf numFmtId="0" fontId="17" fillId="72" borderId="18" xfId="0" applyFont="1" applyFill="1" applyBorder="1" applyAlignment="1" applyProtection="1">
      <alignment horizontal="center" vertical="center" wrapText="1"/>
      <protection locked="0"/>
    </xf>
    <xf numFmtId="171" fontId="17" fillId="72" borderId="24" xfId="0" applyNumberFormat="1" applyFont="1" applyFill="1" applyBorder="1" applyAlignment="1" applyProtection="1">
      <alignment horizontal="center" vertical="center" wrapText="1"/>
      <protection locked="0"/>
    </xf>
    <xf numFmtId="171" fontId="17" fillId="72" borderId="25" xfId="0" applyNumberFormat="1" applyFont="1" applyFill="1" applyBorder="1" applyAlignment="1" applyProtection="1">
      <alignment horizontal="center" vertical="center" wrapText="1"/>
      <protection locked="0"/>
    </xf>
    <xf numFmtId="171" fontId="17" fillId="72" borderId="30" xfId="0" applyNumberFormat="1" applyFont="1" applyFill="1" applyBorder="1" applyAlignment="1" applyProtection="1">
      <alignment horizontal="center" vertical="center" wrapText="1"/>
      <protection locked="0"/>
    </xf>
    <xf numFmtId="0" fontId="0" fillId="2" borderId="0" xfId="0" applyFill="1" applyBorder="1" applyAlignment="1" applyProtection="1">
      <alignment horizontal="center"/>
    </xf>
    <xf numFmtId="0" fontId="24" fillId="2" borderId="21" xfId="0" applyFont="1" applyFill="1" applyBorder="1" applyAlignment="1" applyProtection="1">
      <alignment horizontal="left" vertical="center"/>
    </xf>
    <xf numFmtId="0" fontId="24" fillId="2" borderId="22" xfId="0" applyFont="1" applyFill="1" applyBorder="1" applyAlignment="1" applyProtection="1">
      <alignment horizontal="left" vertical="center"/>
    </xf>
    <xf numFmtId="0" fontId="19" fillId="72" borderId="22" xfId="0" applyFont="1" applyFill="1" applyBorder="1" applyAlignment="1" applyProtection="1">
      <alignment horizontal="center" vertical="center"/>
      <protection locked="0"/>
    </xf>
    <xf numFmtId="0" fontId="19" fillId="72" borderId="23" xfId="0" applyFont="1" applyFill="1" applyBorder="1" applyAlignment="1" applyProtection="1">
      <alignment horizontal="center" vertical="center"/>
      <protection locked="0"/>
    </xf>
    <xf numFmtId="0" fontId="27" fillId="69" borderId="12" xfId="0" applyFont="1" applyFill="1" applyBorder="1" applyAlignment="1" applyProtection="1">
      <alignment horizontal="center" vertical="center"/>
      <protection locked="0"/>
    </xf>
    <xf numFmtId="0" fontId="27" fillId="69" borderId="13" xfId="0" applyFont="1" applyFill="1" applyBorder="1" applyAlignment="1" applyProtection="1">
      <alignment horizontal="center" vertical="center"/>
      <protection locked="0"/>
    </xf>
    <xf numFmtId="0" fontId="27" fillId="69" borderId="46" xfId="0" applyFont="1" applyFill="1" applyBorder="1" applyAlignment="1" applyProtection="1">
      <alignment horizontal="center" vertical="center"/>
      <protection locked="0"/>
    </xf>
    <xf numFmtId="0" fontId="18" fillId="2" borderId="19" xfId="0" applyFont="1" applyFill="1" applyBorder="1" applyAlignment="1" applyProtection="1">
      <alignment horizontal="center"/>
    </xf>
    <xf numFmtId="0" fontId="18" fillId="2" borderId="8" xfId="0" applyFont="1" applyFill="1" applyBorder="1" applyAlignment="1" applyProtection="1">
      <alignment horizontal="center"/>
    </xf>
    <xf numFmtId="0" fontId="18" fillId="2" borderId="19" xfId="0" applyFont="1" applyFill="1" applyBorder="1" applyAlignment="1" applyProtection="1">
      <alignment horizontal="left" vertical="center" wrapText="1"/>
    </xf>
    <xf numFmtId="0" fontId="18" fillId="2" borderId="8" xfId="0" applyFont="1" applyFill="1" applyBorder="1" applyAlignment="1" applyProtection="1">
      <alignment horizontal="left" vertical="center" wrapText="1"/>
    </xf>
    <xf numFmtId="0" fontId="4" fillId="2" borderId="0" xfId="0" applyFont="1" applyFill="1" applyBorder="1" applyAlignment="1" applyProtection="1">
      <alignment horizontal="center"/>
    </xf>
    <xf numFmtId="0" fontId="35" fillId="69" borderId="8" xfId="0" applyFont="1" applyFill="1" applyBorder="1" applyAlignment="1" applyProtection="1">
      <alignment horizontal="center" vertical="center"/>
      <protection locked="0"/>
    </xf>
    <xf numFmtId="0" fontId="35" fillId="69" borderId="20" xfId="0" applyFont="1" applyFill="1" applyBorder="1" applyAlignment="1" applyProtection="1">
      <alignment horizontal="center" vertical="center"/>
      <protection locked="0"/>
    </xf>
    <xf numFmtId="49" fontId="20" fillId="72" borderId="8" xfId="1" applyNumberFormat="1" applyFill="1" applyBorder="1" applyAlignment="1" applyProtection="1">
      <alignment horizontal="center" vertical="center"/>
      <protection locked="0"/>
    </xf>
    <xf numFmtId="49" fontId="27" fillId="72" borderId="8" xfId="0" applyNumberFormat="1" applyFont="1" applyFill="1" applyBorder="1" applyAlignment="1" applyProtection="1">
      <alignment horizontal="center" vertical="center"/>
      <protection locked="0"/>
    </xf>
    <xf numFmtId="49" fontId="27" fillId="72" borderId="20" xfId="0" applyNumberFormat="1" applyFont="1" applyFill="1" applyBorder="1" applyAlignment="1" applyProtection="1">
      <alignment horizontal="center" vertical="center"/>
      <protection locked="0"/>
    </xf>
    <xf numFmtId="0" fontId="1" fillId="2" borderId="92" xfId="0" applyFont="1" applyFill="1" applyBorder="1" applyAlignment="1" applyProtection="1">
      <alignment horizontal="left" vertical="center"/>
    </xf>
    <xf numFmtId="0" fontId="1" fillId="2" borderId="50" xfId="0" applyFont="1" applyFill="1" applyBorder="1" applyAlignment="1" applyProtection="1">
      <alignment horizontal="left" vertical="center"/>
    </xf>
    <xf numFmtId="0" fontId="0" fillId="2" borderId="26" xfId="0" applyFill="1" applyBorder="1" applyAlignment="1" applyProtection="1">
      <alignment horizontal="center" vertical="center" wrapText="1"/>
    </xf>
    <xf numFmtId="0" fontId="0" fillId="2" borderId="27" xfId="0" applyFill="1" applyBorder="1" applyAlignment="1" applyProtection="1">
      <alignment horizontal="center" vertical="center" wrapText="1"/>
    </xf>
    <xf numFmtId="0" fontId="0" fillId="2" borderId="34" xfId="0" applyFill="1" applyBorder="1" applyAlignment="1" applyProtection="1">
      <alignment horizontal="center" vertical="center" wrapText="1"/>
    </xf>
    <xf numFmtId="0" fontId="100" fillId="8" borderId="0" xfId="0" applyFont="1" applyFill="1" applyAlignment="1" applyProtection="1">
      <alignment horizontal="center"/>
    </xf>
    <xf numFmtId="0" fontId="100" fillId="8" borderId="4" xfId="0" applyFont="1" applyFill="1" applyBorder="1" applyAlignment="1" applyProtection="1">
      <alignment horizontal="center"/>
    </xf>
    <xf numFmtId="14" fontId="93" fillId="8" borderId="0" xfId="0" applyNumberFormat="1" applyFont="1" applyFill="1" applyAlignment="1" applyProtection="1">
      <alignment horizontal="center"/>
    </xf>
    <xf numFmtId="14" fontId="93" fillId="8" borderId="4" xfId="0" applyNumberFormat="1" applyFont="1" applyFill="1" applyBorder="1" applyAlignment="1" applyProtection="1">
      <alignment horizontal="center"/>
    </xf>
    <xf numFmtId="0" fontId="0" fillId="0" borderId="5" xfId="0" applyFill="1" applyBorder="1" applyAlignment="1" applyProtection="1">
      <alignment horizontal="center" vertical="center" wrapText="1"/>
    </xf>
    <xf numFmtId="0" fontId="0" fillId="0" borderId="1" xfId="0" applyFill="1" applyBorder="1" applyAlignment="1" applyProtection="1">
      <alignment horizontal="center" vertical="center" wrapText="1"/>
    </xf>
    <xf numFmtId="0" fontId="0" fillId="0" borderId="11" xfId="0" applyFill="1" applyBorder="1" applyAlignment="1" applyProtection="1">
      <alignment horizontal="center" vertical="center" wrapText="1"/>
    </xf>
    <xf numFmtId="0" fontId="0" fillId="0" borderId="6" xfId="0" applyFill="1" applyBorder="1" applyAlignment="1" applyProtection="1">
      <alignment horizontal="center" vertical="center" wrapText="1"/>
    </xf>
    <xf numFmtId="0" fontId="0" fillId="0" borderId="0" xfId="0" applyFill="1" applyBorder="1" applyAlignment="1" applyProtection="1">
      <alignment horizontal="center" vertical="center" wrapText="1"/>
    </xf>
    <xf numFmtId="0" fontId="0" fillId="0" borderId="4" xfId="0" applyFill="1" applyBorder="1" applyAlignment="1" applyProtection="1">
      <alignment horizontal="center" vertical="center" wrapText="1"/>
    </xf>
    <xf numFmtId="0" fontId="0" fillId="0" borderId="7" xfId="0" applyFill="1" applyBorder="1" applyAlignment="1" applyProtection="1">
      <alignment horizontal="center" vertical="center" wrapText="1"/>
    </xf>
    <xf numFmtId="0" fontId="0" fillId="0" borderId="2" xfId="0" applyFill="1" applyBorder="1" applyAlignment="1" applyProtection="1">
      <alignment horizontal="center" vertical="center" wrapText="1"/>
    </xf>
    <xf numFmtId="0" fontId="0" fillId="0" borderId="3" xfId="0" applyFill="1" applyBorder="1" applyAlignment="1" applyProtection="1">
      <alignment horizontal="center" vertical="center" wrapText="1"/>
    </xf>
    <xf numFmtId="0" fontId="72" fillId="8" borderId="40" xfId="0" applyFont="1" applyFill="1" applyBorder="1" applyAlignment="1" applyProtection="1">
      <alignment horizontal="center"/>
    </xf>
    <xf numFmtId="1" fontId="17" fillId="72" borderId="12" xfId="0" applyNumberFormat="1" applyFont="1" applyFill="1" applyBorder="1" applyAlignment="1" applyProtection="1">
      <alignment horizontal="center" vertical="center"/>
      <protection locked="0"/>
    </xf>
    <xf numFmtId="1" fontId="17" fillId="72" borderId="13" xfId="0" applyNumberFormat="1" applyFont="1" applyFill="1" applyBorder="1" applyAlignment="1" applyProtection="1">
      <alignment horizontal="center" vertical="center"/>
      <protection locked="0"/>
    </xf>
    <xf numFmtId="1" fontId="17" fillId="72" borderId="46" xfId="0" applyNumberFormat="1" applyFont="1" applyFill="1" applyBorder="1" applyAlignment="1" applyProtection="1">
      <alignment horizontal="center" vertical="center"/>
      <protection locked="0"/>
    </xf>
    <xf numFmtId="3" fontId="19" fillId="72" borderId="12" xfId="0" applyNumberFormat="1" applyFont="1" applyFill="1" applyBorder="1" applyAlignment="1" applyProtection="1">
      <alignment horizontal="center" vertical="center"/>
      <protection locked="0"/>
    </xf>
    <xf numFmtId="3" fontId="19" fillId="72" borderId="13" xfId="0" applyNumberFormat="1" applyFont="1" applyFill="1" applyBorder="1" applyAlignment="1" applyProtection="1">
      <alignment horizontal="center" vertical="center"/>
      <protection locked="0"/>
    </xf>
    <xf numFmtId="3" fontId="19" fillId="72" borderId="46" xfId="0" applyNumberFormat="1" applyFont="1" applyFill="1" applyBorder="1" applyAlignment="1" applyProtection="1">
      <alignment horizontal="center" vertical="center"/>
      <protection locked="0"/>
    </xf>
    <xf numFmtId="3" fontId="19" fillId="72" borderId="60" xfId="0" applyNumberFormat="1" applyFont="1" applyFill="1" applyBorder="1" applyAlignment="1" applyProtection="1">
      <alignment horizontal="center" vertical="center"/>
      <protection locked="0"/>
    </xf>
    <xf numFmtId="3" fontId="19" fillId="72" borderId="25" xfId="0" applyNumberFormat="1" applyFont="1" applyFill="1" applyBorder="1" applyAlignment="1" applyProtection="1">
      <alignment horizontal="center" vertical="center"/>
      <protection locked="0"/>
    </xf>
    <xf numFmtId="3" fontId="19" fillId="72" borderId="30" xfId="0" applyNumberFormat="1" applyFont="1" applyFill="1" applyBorder="1" applyAlignment="1" applyProtection="1">
      <alignment horizontal="center" vertical="center"/>
      <protection locked="0"/>
    </xf>
    <xf numFmtId="49" fontId="19" fillId="7" borderId="60" xfId="0" applyNumberFormat="1" applyFont="1" applyFill="1" applyBorder="1" applyAlignment="1" applyProtection="1">
      <alignment horizontal="center" vertical="center"/>
      <protection locked="0"/>
    </xf>
    <xf numFmtId="49" fontId="19" fillId="7" borderId="25" xfId="0" applyNumberFormat="1" applyFont="1" applyFill="1" applyBorder="1" applyAlignment="1" applyProtection="1">
      <alignment horizontal="center" vertical="center"/>
      <protection locked="0"/>
    </xf>
    <xf numFmtId="49" fontId="19" fillId="7" borderId="30" xfId="0" applyNumberFormat="1" applyFont="1" applyFill="1" applyBorder="1" applyAlignment="1" applyProtection="1">
      <alignment horizontal="center" vertical="center"/>
      <protection locked="0"/>
    </xf>
    <xf numFmtId="0" fontId="0" fillId="2" borderId="11" xfId="0" applyFill="1" applyBorder="1" applyAlignment="1" applyProtection="1">
      <alignment horizontal="center"/>
    </xf>
    <xf numFmtId="0" fontId="0" fillId="2" borderId="56" xfId="0" applyFill="1" applyBorder="1" applyAlignment="1" applyProtection="1">
      <alignment horizontal="center"/>
    </xf>
    <xf numFmtId="0" fontId="0" fillId="0" borderId="26" xfId="0" applyBorder="1" applyAlignment="1" applyProtection="1">
      <alignment horizontal="center"/>
    </xf>
    <xf numFmtId="0" fontId="0" fillId="0" borderId="27" xfId="0" applyBorder="1" applyAlignment="1" applyProtection="1">
      <alignment horizontal="center"/>
    </xf>
    <xf numFmtId="0" fontId="0" fillId="0" borderId="34" xfId="0" applyBorder="1" applyAlignment="1" applyProtection="1">
      <alignment horizontal="center"/>
    </xf>
    <xf numFmtId="0" fontId="19" fillId="7" borderId="60" xfId="0" applyFont="1" applyFill="1" applyBorder="1" applyAlignment="1" applyProtection="1">
      <alignment horizontal="center" vertical="center"/>
      <protection locked="0"/>
    </xf>
    <xf numFmtId="0" fontId="19" fillId="7" borderId="25" xfId="0" applyFont="1" applyFill="1" applyBorder="1" applyAlignment="1" applyProtection="1">
      <alignment horizontal="center" vertical="center"/>
      <protection locked="0"/>
    </xf>
    <xf numFmtId="0" fontId="19" fillId="7" borderId="30" xfId="0" applyFont="1" applyFill="1" applyBorder="1" applyAlignment="1" applyProtection="1">
      <alignment horizontal="center" vertical="center"/>
      <protection locked="0"/>
    </xf>
    <xf numFmtId="0" fontId="94" fillId="8" borderId="0" xfId="0" applyFont="1" applyFill="1" applyBorder="1" applyAlignment="1" applyProtection="1">
      <alignment horizontal="center"/>
    </xf>
    <xf numFmtId="0" fontId="72" fillId="8" borderId="4" xfId="0" applyFont="1" applyFill="1" applyBorder="1" applyAlignment="1" applyProtection="1">
      <alignment horizontal="center"/>
    </xf>
    <xf numFmtId="0" fontId="19" fillId="2" borderId="12" xfId="0" applyFont="1" applyFill="1" applyBorder="1" applyAlignment="1" applyProtection="1">
      <alignment horizontal="center" vertical="center"/>
      <protection hidden="1"/>
    </xf>
    <xf numFmtId="0" fontId="19" fillId="2" borderId="91" xfId="0" applyFont="1" applyFill="1" applyBorder="1" applyAlignment="1" applyProtection="1">
      <alignment horizontal="center" vertical="center"/>
      <protection hidden="1"/>
    </xf>
    <xf numFmtId="0" fontId="19" fillId="2" borderId="46" xfId="0" applyFont="1" applyFill="1" applyBorder="1" applyAlignment="1" applyProtection="1">
      <alignment horizontal="center" vertical="center"/>
      <protection hidden="1"/>
    </xf>
    <xf numFmtId="0" fontId="25" fillId="2" borderId="47" xfId="0" applyFont="1" applyFill="1" applyBorder="1" applyAlignment="1" applyProtection="1">
      <alignment horizontal="center" vertical="center"/>
    </xf>
    <xf numFmtId="0" fontId="25" fillId="2" borderId="91" xfId="0" applyFont="1" applyFill="1" applyBorder="1" applyAlignment="1" applyProtection="1">
      <alignment horizontal="center" vertical="center"/>
    </xf>
    <xf numFmtId="0" fontId="25" fillId="2" borderId="46" xfId="0" applyFont="1" applyFill="1" applyBorder="1" applyAlignment="1" applyProtection="1">
      <alignment horizontal="center" vertical="center"/>
    </xf>
    <xf numFmtId="0" fontId="24" fillId="2" borderId="47" xfId="0" applyFont="1" applyFill="1" applyBorder="1" applyAlignment="1" applyProtection="1">
      <alignment horizontal="center" vertical="center"/>
    </xf>
    <xf numFmtId="0" fontId="24" fillId="2" borderId="91" xfId="0" applyFont="1" applyFill="1" applyBorder="1" applyAlignment="1" applyProtection="1">
      <alignment horizontal="center" vertical="center"/>
    </xf>
    <xf numFmtId="0" fontId="24" fillId="2" borderId="14" xfId="0" applyFont="1" applyFill="1" applyBorder="1" applyAlignment="1" applyProtection="1">
      <alignment horizontal="center" vertical="center"/>
    </xf>
    <xf numFmtId="171" fontId="19" fillId="72" borderId="12" xfId="0" applyNumberFormat="1" applyFont="1" applyFill="1" applyBorder="1" applyAlignment="1" applyProtection="1">
      <alignment horizontal="center" vertical="center"/>
      <protection locked="0"/>
    </xf>
    <xf numFmtId="171" fontId="19" fillId="72" borderId="91" xfId="0" applyNumberFormat="1" applyFont="1" applyFill="1" applyBorder="1" applyAlignment="1" applyProtection="1">
      <alignment horizontal="center" vertical="center"/>
      <protection locked="0"/>
    </xf>
    <xf numFmtId="171" fontId="19" fillId="72" borderId="14" xfId="0" applyNumberFormat="1" applyFont="1" applyFill="1" applyBorder="1" applyAlignment="1" applyProtection="1">
      <alignment horizontal="center" vertical="center"/>
      <protection locked="0"/>
    </xf>
    <xf numFmtId="0" fontId="24" fillId="0" borderId="12" xfId="0" applyFont="1" applyBorder="1" applyAlignment="1" applyProtection="1">
      <alignment horizontal="center" vertical="center"/>
    </xf>
    <xf numFmtId="0" fontId="24" fillId="0" borderId="14" xfId="0" applyFont="1" applyBorder="1" applyAlignment="1" applyProtection="1">
      <alignment horizontal="center" vertical="center"/>
    </xf>
    <xf numFmtId="164" fontId="19" fillId="72" borderId="12" xfId="0" applyNumberFormat="1" applyFont="1" applyFill="1" applyBorder="1" applyAlignment="1" applyProtection="1">
      <alignment horizontal="center" vertical="center"/>
      <protection locked="0"/>
    </xf>
    <xf numFmtId="164" fontId="19" fillId="72" borderId="91" xfId="0" applyNumberFormat="1" applyFont="1" applyFill="1" applyBorder="1" applyAlignment="1" applyProtection="1">
      <alignment horizontal="center" vertical="center"/>
      <protection locked="0"/>
    </xf>
    <xf numFmtId="164" fontId="19" fillId="72" borderId="46" xfId="0" applyNumberFormat="1" applyFont="1" applyFill="1" applyBorder="1" applyAlignment="1" applyProtection="1">
      <alignment horizontal="center" vertical="center"/>
      <protection locked="0"/>
    </xf>
    <xf numFmtId="0" fontId="24" fillId="2" borderId="24" xfId="0" applyFont="1" applyFill="1" applyBorder="1" applyAlignment="1" applyProtection="1">
      <alignment horizontal="center" vertical="center"/>
    </xf>
    <xf numFmtId="0" fontId="24" fillId="2" borderId="25" xfId="0" applyFont="1" applyFill="1" applyBorder="1" applyAlignment="1" applyProtection="1">
      <alignment horizontal="center" vertical="center"/>
    </xf>
    <xf numFmtId="0" fontId="24" fillId="2" borderId="86" xfId="0" applyFont="1" applyFill="1" applyBorder="1" applyAlignment="1" applyProtection="1">
      <alignment horizontal="center" vertical="center"/>
    </xf>
    <xf numFmtId="0" fontId="19" fillId="69" borderId="60" xfId="0" applyFont="1" applyFill="1" applyBorder="1" applyAlignment="1" applyProtection="1">
      <alignment horizontal="center" vertical="center"/>
      <protection locked="0"/>
    </xf>
    <xf numFmtId="0" fontId="19" fillId="69" borderId="25" xfId="0" applyFont="1" applyFill="1" applyBorder="1" applyAlignment="1" applyProtection="1">
      <alignment horizontal="center" vertical="center"/>
      <protection locked="0"/>
    </xf>
    <xf numFmtId="0" fontId="19" fillId="69" borderId="30" xfId="0" applyFont="1" applyFill="1" applyBorder="1" applyAlignment="1" applyProtection="1">
      <alignment horizontal="center" vertical="center"/>
      <protection locked="0"/>
    </xf>
    <xf numFmtId="0" fontId="83" fillId="2" borderId="8" xfId="0" applyFont="1" applyFill="1" applyBorder="1" applyAlignment="1" applyProtection="1">
      <alignment horizontal="center" vertical="center" wrapText="1"/>
    </xf>
    <xf numFmtId="0" fontId="83" fillId="2" borderId="20" xfId="0" applyFont="1" applyFill="1" applyBorder="1" applyAlignment="1" applyProtection="1">
      <alignment horizontal="center" vertical="center" wrapText="1"/>
    </xf>
    <xf numFmtId="0" fontId="83" fillId="2" borderId="22" xfId="0" applyFont="1" applyFill="1" applyBorder="1" applyAlignment="1" applyProtection="1">
      <alignment horizontal="center" vertical="center" wrapText="1"/>
    </xf>
    <xf numFmtId="0" fontId="83" fillId="2" borderId="23" xfId="0" applyFont="1" applyFill="1" applyBorder="1" applyAlignment="1" applyProtection="1">
      <alignment horizontal="center" vertical="center" wrapText="1"/>
    </xf>
    <xf numFmtId="0" fontId="89" fillId="5" borderId="16" xfId="0" applyFont="1" applyFill="1" applyBorder="1" applyAlignment="1" applyProtection="1">
      <alignment horizontal="center" vertical="center" wrapText="1"/>
    </xf>
    <xf numFmtId="0" fontId="89" fillId="5" borderId="17" xfId="0" applyFont="1" applyFill="1" applyBorder="1" applyAlignment="1" applyProtection="1">
      <alignment horizontal="center" vertical="center" wrapText="1"/>
    </xf>
    <xf numFmtId="0" fontId="89" fillId="5" borderId="19" xfId="0" applyFont="1" applyFill="1" applyBorder="1" applyAlignment="1" applyProtection="1">
      <alignment horizontal="center" vertical="center" wrapText="1"/>
    </xf>
    <xf numFmtId="0" fontId="89" fillId="5" borderId="8" xfId="0" applyFont="1" applyFill="1" applyBorder="1" applyAlignment="1" applyProtection="1">
      <alignment horizontal="center" vertical="center" wrapText="1"/>
    </xf>
    <xf numFmtId="0" fontId="89" fillId="5" borderId="21" xfId="0" applyFont="1" applyFill="1" applyBorder="1" applyAlignment="1" applyProtection="1">
      <alignment horizontal="center" vertical="center" wrapText="1"/>
    </xf>
    <xf numFmtId="0" fontId="89" fillId="5" borderId="22" xfId="0" applyFont="1" applyFill="1" applyBorder="1" applyAlignment="1" applyProtection="1">
      <alignment horizontal="center" vertical="center" wrapText="1"/>
    </xf>
    <xf numFmtId="0" fontId="83" fillId="2" borderId="17" xfId="0" applyFont="1" applyFill="1" applyBorder="1" applyAlignment="1" applyProtection="1">
      <alignment horizontal="center" vertical="center" wrapText="1"/>
    </xf>
    <xf numFmtId="0" fontId="83" fillId="2" borderId="18" xfId="0" applyFont="1" applyFill="1" applyBorder="1" applyAlignment="1" applyProtection="1">
      <alignment horizontal="center" vertical="center" wrapText="1"/>
    </xf>
    <xf numFmtId="0" fontId="9" fillId="33" borderId="0" xfId="0" applyFont="1" applyFill="1" applyAlignment="1" applyProtection="1">
      <alignment horizontal="center" vertical="center"/>
    </xf>
    <xf numFmtId="0" fontId="0" fillId="5" borderId="8" xfId="0" applyFill="1" applyBorder="1" applyAlignment="1" applyProtection="1">
      <alignment horizontal="center"/>
    </xf>
    <xf numFmtId="0" fontId="0" fillId="2" borderId="7" xfId="0" applyFill="1" applyBorder="1" applyAlignment="1" applyProtection="1">
      <alignment horizontal="left"/>
    </xf>
    <xf numFmtId="0" fontId="0" fillId="2" borderId="2" xfId="0" applyFill="1" applyBorder="1" applyAlignment="1" applyProtection="1">
      <alignment horizontal="left"/>
    </xf>
    <xf numFmtId="0" fontId="9" fillId="5" borderId="8" xfId="0" applyFont="1" applyFill="1" applyBorder="1" applyAlignment="1" applyProtection="1">
      <alignment horizontal="center" vertical="center"/>
    </xf>
    <xf numFmtId="169" fontId="19" fillId="9" borderId="8" xfId="0" applyNumberFormat="1" applyFont="1" applyFill="1" applyBorder="1" applyAlignment="1" applyProtection="1">
      <alignment horizontal="center" vertical="center"/>
    </xf>
    <xf numFmtId="170" fontId="19" fillId="9" borderId="8" xfId="0" applyNumberFormat="1" applyFont="1" applyFill="1" applyBorder="1" applyAlignment="1" applyProtection="1">
      <alignment horizontal="center" vertical="center"/>
    </xf>
    <xf numFmtId="0" fontId="0" fillId="2" borderId="0" xfId="0" applyFill="1" applyBorder="1" applyAlignment="1" applyProtection="1">
      <alignment horizontal="left"/>
    </xf>
    <xf numFmtId="0" fontId="0" fillId="2" borderId="6" xfId="0" applyFill="1" applyBorder="1" applyAlignment="1" applyProtection="1">
      <alignment horizontal="left"/>
    </xf>
    <xf numFmtId="0" fontId="17" fillId="9" borderId="8" xfId="0" applyFont="1" applyFill="1" applyBorder="1" applyAlignment="1" applyProtection="1">
      <alignment horizontal="center" vertical="center"/>
    </xf>
    <xf numFmtId="0" fontId="0" fillId="5" borderId="8" xfId="0" applyFill="1" applyBorder="1" applyAlignment="1" applyProtection="1">
      <alignment horizontal="center" vertical="center"/>
    </xf>
    <xf numFmtId="0" fontId="19" fillId="35" borderId="8" xfId="0" applyFont="1" applyFill="1" applyBorder="1" applyAlignment="1" applyProtection="1">
      <alignment horizontal="center" vertical="center"/>
    </xf>
    <xf numFmtId="0" fontId="0" fillId="2" borderId="8" xfId="0" applyFill="1" applyBorder="1" applyAlignment="1" applyProtection="1">
      <alignment horizontal="center" vertical="center"/>
    </xf>
    <xf numFmtId="0" fontId="0" fillId="2" borderId="12" xfId="0" applyFill="1" applyBorder="1" applyAlignment="1" applyProtection="1">
      <alignment horizontal="center" vertical="center"/>
    </xf>
    <xf numFmtId="0" fontId="0" fillId="2" borderId="13" xfId="0" applyFill="1" applyBorder="1" applyAlignment="1" applyProtection="1">
      <alignment horizontal="center" vertical="center"/>
    </xf>
    <xf numFmtId="0" fontId="0" fillId="2" borderId="14" xfId="0" applyFill="1" applyBorder="1" applyAlignment="1" applyProtection="1">
      <alignment horizontal="center" vertical="center"/>
    </xf>
    <xf numFmtId="0" fontId="19" fillId="9" borderId="8" xfId="0" applyFont="1" applyFill="1" applyBorder="1" applyAlignment="1" applyProtection="1">
      <alignment horizontal="center" vertical="center"/>
    </xf>
    <xf numFmtId="0" fontId="19" fillId="9" borderId="50" xfId="0" applyFont="1" applyFill="1" applyBorder="1" applyAlignment="1" applyProtection="1">
      <alignment horizontal="center" vertical="center"/>
    </xf>
    <xf numFmtId="0" fontId="19" fillId="35" borderId="12" xfId="0" applyFont="1" applyFill="1" applyBorder="1" applyAlignment="1" applyProtection="1">
      <alignment horizontal="center" vertical="center"/>
    </xf>
    <xf numFmtId="0" fontId="19" fillId="35" borderId="13" xfId="0" applyFont="1" applyFill="1" applyBorder="1" applyAlignment="1" applyProtection="1">
      <alignment horizontal="center" vertical="center"/>
    </xf>
    <xf numFmtId="0" fontId="19" fillId="35" borderId="14" xfId="0" applyFont="1" applyFill="1" applyBorder="1" applyAlignment="1" applyProtection="1">
      <alignment horizontal="center" vertical="center"/>
    </xf>
    <xf numFmtId="0" fontId="0" fillId="2" borderId="51" xfId="0" applyFill="1" applyBorder="1" applyAlignment="1" applyProtection="1">
      <alignment horizontal="left"/>
    </xf>
    <xf numFmtId="0" fontId="61" fillId="68" borderId="33" xfId="0" applyFont="1" applyFill="1" applyBorder="1" applyAlignment="1" applyProtection="1">
      <alignment horizontal="left" vertical="center"/>
    </xf>
    <xf numFmtId="0" fontId="61" fillId="68" borderId="27" xfId="0" applyFont="1" applyFill="1" applyBorder="1" applyAlignment="1" applyProtection="1">
      <alignment horizontal="left" vertical="center"/>
    </xf>
    <xf numFmtId="0" fontId="61" fillId="68" borderId="28" xfId="0" applyFont="1" applyFill="1" applyBorder="1" applyAlignment="1" applyProtection="1">
      <alignment horizontal="left" vertical="center"/>
    </xf>
    <xf numFmtId="0" fontId="0" fillId="2" borderId="8" xfId="0" applyFill="1" applyBorder="1" applyAlignment="1" applyProtection="1">
      <alignment horizontal="center"/>
    </xf>
    <xf numFmtId="0" fontId="6" fillId="2" borderId="0" xfId="0" applyFont="1" applyFill="1" applyBorder="1" applyAlignment="1" applyProtection="1">
      <alignment horizontal="center"/>
    </xf>
    <xf numFmtId="0" fontId="6" fillId="2" borderId="51" xfId="0" applyFont="1" applyFill="1" applyBorder="1" applyAlignment="1" applyProtection="1">
      <alignment horizontal="center"/>
    </xf>
    <xf numFmtId="0" fontId="18" fillId="2" borderId="12" xfId="0" applyFont="1" applyFill="1" applyBorder="1" applyAlignment="1" applyProtection="1">
      <alignment horizontal="right" vertical="center"/>
    </xf>
    <xf numFmtId="0" fontId="18" fillId="2" borderId="55" xfId="0" applyFont="1" applyFill="1" applyBorder="1" applyAlignment="1" applyProtection="1">
      <alignment horizontal="right" vertical="center"/>
    </xf>
    <xf numFmtId="0" fontId="18" fillId="2" borderId="91" xfId="0" applyFont="1" applyFill="1" applyBorder="1" applyAlignment="1" applyProtection="1">
      <alignment horizontal="left" vertical="center"/>
    </xf>
    <xf numFmtId="0" fontId="61" fillId="68" borderId="55" xfId="0" applyFont="1" applyFill="1" applyBorder="1" applyAlignment="1" applyProtection="1">
      <alignment horizontal="center" vertical="center"/>
    </xf>
    <xf numFmtId="0" fontId="0" fillId="2" borderId="6" xfId="0" applyFill="1" applyBorder="1" applyAlignment="1">
      <alignment horizontal="left"/>
    </xf>
    <xf numFmtId="0" fontId="0" fillId="2" borderId="0" xfId="0" applyFill="1" applyBorder="1" applyAlignment="1">
      <alignment horizontal="left"/>
    </xf>
    <xf numFmtId="169" fontId="19" fillId="9" borderId="8" xfId="0" applyNumberFormat="1" applyFont="1" applyFill="1" applyBorder="1" applyAlignment="1" applyProtection="1">
      <alignment horizontal="center" vertical="center"/>
      <protection locked="0"/>
    </xf>
    <xf numFmtId="170" fontId="19" fillId="9" borderId="8" xfId="0" applyNumberFormat="1" applyFont="1" applyFill="1" applyBorder="1" applyAlignment="1" applyProtection="1">
      <alignment horizontal="center" vertical="center"/>
      <protection locked="0"/>
    </xf>
    <xf numFmtId="0" fontId="0" fillId="5" borderId="8" xfId="0" applyFill="1" applyBorder="1" applyAlignment="1">
      <alignment horizontal="center"/>
    </xf>
    <xf numFmtId="0" fontId="0" fillId="2" borderId="7" xfId="0" applyFill="1" applyBorder="1" applyAlignment="1">
      <alignment horizontal="left"/>
    </xf>
    <xf numFmtId="0" fontId="0" fillId="2" borderId="2" xfId="0" applyFill="1" applyBorder="1" applyAlignment="1">
      <alignment horizontal="left"/>
    </xf>
    <xf numFmtId="0" fontId="6" fillId="2" borderId="0" xfId="0" applyFont="1" applyFill="1" applyBorder="1" applyAlignment="1">
      <alignment horizontal="center"/>
    </xf>
    <xf numFmtId="0" fontId="6" fillId="2" borderId="51" xfId="0" applyFont="1" applyFill="1" applyBorder="1" applyAlignment="1">
      <alignment horizontal="center"/>
    </xf>
    <xf numFmtId="0" fontId="61" fillId="34" borderId="33" xfId="0" applyFont="1" applyFill="1" applyBorder="1" applyAlignment="1" applyProtection="1">
      <alignment horizontal="left" vertical="center"/>
      <protection locked="0"/>
    </xf>
    <xf numFmtId="0" fontId="61" fillId="34" borderId="27" xfId="0" applyFont="1" applyFill="1" applyBorder="1" applyAlignment="1" applyProtection="1">
      <alignment horizontal="left" vertical="center"/>
      <protection locked="0"/>
    </xf>
    <xf numFmtId="0" fontId="61" fillId="34" borderId="28" xfId="0" applyFont="1" applyFill="1" applyBorder="1" applyAlignment="1" applyProtection="1">
      <alignment horizontal="left" vertical="center"/>
      <protection locked="0"/>
    </xf>
    <xf numFmtId="0" fontId="0" fillId="5" borderId="8" xfId="0" applyFill="1" applyBorder="1" applyAlignment="1">
      <alignment horizontal="center" vertical="center"/>
    </xf>
    <xf numFmtId="0" fontId="18" fillId="2" borderId="12" xfId="0" applyFont="1" applyFill="1" applyBorder="1" applyAlignment="1">
      <alignment horizontal="right" vertical="center"/>
    </xf>
    <xf numFmtId="0" fontId="18" fillId="2" borderId="55" xfId="0" applyFont="1" applyFill="1" applyBorder="1" applyAlignment="1">
      <alignment horizontal="right" vertical="center"/>
    </xf>
    <xf numFmtId="0" fontId="103" fillId="0" borderId="55" xfId="0" applyFont="1" applyFill="1" applyBorder="1" applyAlignment="1" applyProtection="1">
      <alignment horizontal="left" vertical="center"/>
      <protection locked="0"/>
    </xf>
    <xf numFmtId="49" fontId="61" fillId="34" borderId="55" xfId="0" applyNumberFormat="1" applyFont="1" applyFill="1" applyBorder="1" applyAlignment="1" applyProtection="1">
      <alignment horizontal="center" vertical="center"/>
      <protection locked="0"/>
    </xf>
    <xf numFmtId="0" fontId="19" fillId="35" borderId="8" xfId="0" applyFont="1" applyFill="1" applyBorder="1" applyAlignment="1" applyProtection="1">
      <alignment horizontal="center" vertical="center"/>
      <protection locked="0"/>
    </xf>
    <xf numFmtId="0" fontId="19" fillId="9" borderId="50" xfId="0" applyFont="1" applyFill="1" applyBorder="1" applyAlignment="1" applyProtection="1">
      <alignment horizontal="center" vertical="center"/>
      <protection locked="0"/>
    </xf>
    <xf numFmtId="0" fontId="19" fillId="9" borderId="8" xfId="0" applyFont="1" applyFill="1" applyBorder="1" applyAlignment="1" applyProtection="1">
      <alignment horizontal="center" vertical="center"/>
      <protection locked="0"/>
    </xf>
    <xf numFmtId="0" fontId="17" fillId="9" borderId="8" xfId="0" applyFont="1" applyFill="1" applyBorder="1" applyAlignment="1" applyProtection="1">
      <alignment horizontal="center" vertical="center"/>
      <protection locked="0"/>
    </xf>
    <xf numFmtId="0" fontId="0" fillId="2" borderId="8" xfId="0" applyFill="1" applyBorder="1" applyAlignment="1">
      <alignment horizontal="center" vertical="center"/>
    </xf>
    <xf numFmtId="0" fontId="0" fillId="2" borderId="8" xfId="0" applyFill="1" applyBorder="1" applyAlignment="1" applyProtection="1">
      <alignment horizontal="center" vertical="center"/>
      <protection locked="0"/>
    </xf>
    <xf numFmtId="0" fontId="0" fillId="5" borderId="8" xfId="0" applyFill="1" applyBorder="1" applyAlignment="1" applyProtection="1">
      <alignment horizontal="center"/>
      <protection locked="0"/>
    </xf>
    <xf numFmtId="0" fontId="0" fillId="2" borderId="8" xfId="0" applyFill="1" applyBorder="1" applyAlignment="1">
      <alignment horizontal="center"/>
    </xf>
    <xf numFmtId="0" fontId="19" fillId="35" borderId="12" xfId="0" applyFont="1" applyFill="1" applyBorder="1" applyAlignment="1" applyProtection="1">
      <alignment horizontal="center" vertical="center"/>
      <protection locked="0"/>
    </xf>
    <xf numFmtId="0" fontId="19" fillId="35" borderId="13" xfId="0" applyFont="1" applyFill="1" applyBorder="1" applyAlignment="1" applyProtection="1">
      <alignment horizontal="center" vertical="center"/>
      <protection locked="0"/>
    </xf>
    <xf numFmtId="0" fontId="19" fillId="35" borderId="14" xfId="0" applyFont="1" applyFill="1" applyBorder="1" applyAlignment="1" applyProtection="1">
      <alignment horizontal="center" vertical="center"/>
      <protection locked="0"/>
    </xf>
    <xf numFmtId="0" fontId="0" fillId="2" borderId="12" xfId="0" applyFill="1" applyBorder="1" applyAlignment="1" applyProtection="1">
      <alignment horizontal="center" vertical="center"/>
      <protection locked="0"/>
    </xf>
    <xf numFmtId="0" fontId="0" fillId="2" borderId="13" xfId="0" applyFill="1" applyBorder="1" applyAlignment="1" applyProtection="1">
      <alignment horizontal="center" vertical="center"/>
      <protection locked="0"/>
    </xf>
    <xf numFmtId="0" fontId="0" fillId="2" borderId="14" xfId="0" applyFill="1" applyBorder="1" applyAlignment="1" applyProtection="1">
      <alignment horizontal="center" vertical="center"/>
      <protection locked="0"/>
    </xf>
    <xf numFmtId="0" fontId="0" fillId="2" borderId="51" xfId="0" applyFill="1" applyBorder="1" applyAlignment="1">
      <alignment horizontal="left"/>
    </xf>
  </cellXfs>
  <cellStyles count="867">
    <cellStyle name="20 % - Accent1" xfId="782" builtinId="30" customBuiltin="1"/>
    <cellStyle name="20 % - Accent2" xfId="786" builtinId="34" customBuiltin="1"/>
    <cellStyle name="20 % - Accent3" xfId="790" builtinId="38" customBuiltin="1"/>
    <cellStyle name="20 % - Accent4" xfId="794" builtinId="42" customBuiltin="1"/>
    <cellStyle name="20 % - Accent5" xfId="798" builtinId="46" customBuiltin="1"/>
    <cellStyle name="20 % - Accent6" xfId="802" builtinId="50" customBuiltin="1"/>
    <cellStyle name="40 % - Accent1" xfId="783" builtinId="31" customBuiltin="1"/>
    <cellStyle name="40 % - Accent2" xfId="787" builtinId="35" customBuiltin="1"/>
    <cellStyle name="40 % - Accent3" xfId="791" builtinId="39" customBuiltin="1"/>
    <cellStyle name="40 % - Accent4" xfId="795" builtinId="43" customBuiltin="1"/>
    <cellStyle name="40 % - Accent5" xfId="799" builtinId="47" customBuiltin="1"/>
    <cellStyle name="40 % - Accent6" xfId="803" builtinId="51" customBuiltin="1"/>
    <cellStyle name="60 % - Accent1" xfId="784" builtinId="32" customBuiltin="1"/>
    <cellStyle name="60 % - Accent2" xfId="788" builtinId="36" customBuiltin="1"/>
    <cellStyle name="60 % - Accent3" xfId="792" builtinId="40" customBuiltin="1"/>
    <cellStyle name="60 % - Accent4" xfId="796" builtinId="44" customBuiltin="1"/>
    <cellStyle name="60 % - Accent5" xfId="800" builtinId="48" customBuiltin="1"/>
    <cellStyle name="60 % - Accent6" xfId="804" builtinId="52" customBuiltin="1"/>
    <cellStyle name="Accent1" xfId="781" builtinId="29" customBuiltin="1"/>
    <cellStyle name="Accent2" xfId="785" builtinId="33" customBuiltin="1"/>
    <cellStyle name="Accent3" xfId="789" builtinId="37" customBuiltin="1"/>
    <cellStyle name="Accent4" xfId="793" builtinId="41" customBuiltin="1"/>
    <cellStyle name="Accent5" xfId="797" builtinId="45" customBuiltin="1"/>
    <cellStyle name="Accent6" xfId="801" builtinId="49" customBuiltin="1"/>
    <cellStyle name="Avertissement" xfId="777" builtinId="11" customBuiltin="1"/>
    <cellStyle name="Calcul" xfId="774" builtinId="22" customBuiltin="1"/>
    <cellStyle name="Cellule liée" xfId="775" builtinId="24" customBuiltin="1"/>
    <cellStyle name="Entrée" xfId="772" builtinId="20" customBuiltin="1"/>
    <cellStyle name="Euro" xfId="5"/>
    <cellStyle name="Insatisfaisant" xfId="770" builtinId="27" customBuiltin="1"/>
    <cellStyle name="Lien hypertexte" xfId="1" builtinId="8"/>
    <cellStyle name="Lien hypertexte 2" xfId="78"/>
    <cellStyle name="Milliers 2" xfId="6"/>
    <cellStyle name="Monétaire 2" xfId="82"/>
    <cellStyle name="Neutre" xfId="771" builtinId="28" customBuiltin="1"/>
    <cellStyle name="Normal" xfId="0" builtinId="0"/>
    <cellStyle name="Normal 11 2 2" xfId="3"/>
    <cellStyle name="Normal 2" xfId="4"/>
    <cellStyle name="Normal 2 2" xfId="79"/>
    <cellStyle name="Normal 3" xfId="80"/>
    <cellStyle name="Normal 4" xfId="81"/>
    <cellStyle name="Normal 5" xfId="77"/>
    <cellStyle name="Note" xfId="778" builtinId="10" customBuiltin="1"/>
    <cellStyle name="Pourcentage 2" xfId="7"/>
    <cellStyle name="SAPBEXaggData" xfId="8"/>
    <cellStyle name="SAPBEXaggData 2" xfId="46"/>
    <cellStyle name="SAPBEXaggData 2 10" xfId="444"/>
    <cellStyle name="SAPBEXaggData 2 11" xfId="463"/>
    <cellStyle name="SAPBEXaggData 2 12" xfId="176"/>
    <cellStyle name="SAPBEXaggData 2 13" xfId="374"/>
    <cellStyle name="SAPBEXaggData 2 14" xfId="166"/>
    <cellStyle name="SAPBEXaggData 2 15" xfId="171"/>
    <cellStyle name="SAPBEXaggData 2 16" xfId="602"/>
    <cellStyle name="SAPBEXaggData 2 17" xfId="640"/>
    <cellStyle name="SAPBEXaggData 2 18" xfId="599"/>
    <cellStyle name="SAPBEXaggData 2 19" xfId="469"/>
    <cellStyle name="SAPBEXaggData 2 2" xfId="187"/>
    <cellStyle name="SAPBEXaggData 2 20" xfId="513"/>
    <cellStyle name="SAPBEXaggData 2 21" xfId="593"/>
    <cellStyle name="SAPBEXaggData 2 22" xfId="114"/>
    <cellStyle name="SAPBEXaggData 2 23" xfId="805"/>
    <cellStyle name="SAPBEXaggData 2 3" xfId="145"/>
    <cellStyle name="SAPBEXaggData 2 4" xfId="147"/>
    <cellStyle name="SAPBEXaggData 2 5" xfId="185"/>
    <cellStyle name="SAPBEXaggData 2 6" xfId="149"/>
    <cellStyle name="SAPBEXaggData 2 7" xfId="183"/>
    <cellStyle name="SAPBEXaggData 2 8" xfId="221"/>
    <cellStyle name="SAPBEXaggData 2 9" xfId="406"/>
    <cellStyle name="SAPBEXaggData 3" xfId="83"/>
    <cellStyle name="SAPBEXaggData 3 2" xfId="836"/>
    <cellStyle name="SAPBEXaggDataEmph" xfId="9"/>
    <cellStyle name="SAPBEXaggDataEmph 2" xfId="47"/>
    <cellStyle name="SAPBEXaggDataEmph 2 10" xfId="164"/>
    <cellStyle name="SAPBEXaggDataEmph 2 11" xfId="470"/>
    <cellStyle name="SAPBEXaggDataEmph 2 12" xfId="505"/>
    <cellStyle name="SAPBEXaggDataEmph 2 13" xfId="405"/>
    <cellStyle name="SAPBEXaggDataEmph 2 14" xfId="556"/>
    <cellStyle name="SAPBEXaggDataEmph 2 15" xfId="591"/>
    <cellStyle name="SAPBEXaggDataEmph 2 16" xfId="521"/>
    <cellStyle name="SAPBEXaggDataEmph 2 17" xfId="169"/>
    <cellStyle name="SAPBEXaggDataEmph 2 18" xfId="670"/>
    <cellStyle name="SAPBEXaggDataEmph 2 19" xfId="699"/>
    <cellStyle name="SAPBEXaggDataEmph 2 2" xfId="188"/>
    <cellStyle name="SAPBEXaggDataEmph 2 20" xfId="728"/>
    <cellStyle name="SAPBEXaggDataEmph 2 21" xfId="760"/>
    <cellStyle name="SAPBEXaggDataEmph 2 22" xfId="115"/>
    <cellStyle name="SAPBEXaggDataEmph 2 23" xfId="806"/>
    <cellStyle name="SAPBEXaggDataEmph 2 3" xfId="223"/>
    <cellStyle name="SAPBEXaggDataEmph 2 4" xfId="254"/>
    <cellStyle name="SAPBEXaggDataEmph 2 5" xfId="284"/>
    <cellStyle name="SAPBEXaggDataEmph 2 6" xfId="315"/>
    <cellStyle name="SAPBEXaggDataEmph 2 7" xfId="345"/>
    <cellStyle name="SAPBEXaggDataEmph 2 8" xfId="375"/>
    <cellStyle name="SAPBEXaggDataEmph 2 9" xfId="341"/>
    <cellStyle name="SAPBEXaggDataEmph 3" xfId="84"/>
    <cellStyle name="SAPBEXaggDataEmph 3 2" xfId="837"/>
    <cellStyle name="SAPBEXaggItem" xfId="10"/>
    <cellStyle name="SAPBEXaggItem 2" xfId="48"/>
    <cellStyle name="SAPBEXaggItem 2 10" xfId="443"/>
    <cellStyle name="SAPBEXaggItem 2 11" xfId="435"/>
    <cellStyle name="SAPBEXaggItem 2 12" xfId="454"/>
    <cellStyle name="SAPBEXaggItem 2 13" xfId="517"/>
    <cellStyle name="SAPBEXaggItem 2 14" xfId="175"/>
    <cellStyle name="SAPBEXaggItem 2 15" xfId="512"/>
    <cellStyle name="SAPBEXaggItem 2 16" xfId="585"/>
    <cellStyle name="SAPBEXaggItem 2 17" xfId="637"/>
    <cellStyle name="SAPBEXaggItem 2 18" xfId="555"/>
    <cellStyle name="SAPBEXaggItem 2 19" xfId="639"/>
    <cellStyle name="SAPBEXaggItem 2 2" xfId="189"/>
    <cellStyle name="SAPBEXaggItem 2 20" xfId="667"/>
    <cellStyle name="SAPBEXaggItem 2 21" xfId="515"/>
    <cellStyle name="SAPBEXaggItem 2 22" xfId="116"/>
    <cellStyle name="SAPBEXaggItem 2 23" xfId="807"/>
    <cellStyle name="SAPBEXaggItem 2 3" xfId="151"/>
    <cellStyle name="SAPBEXaggItem 2 4" xfId="181"/>
    <cellStyle name="SAPBEXaggItem 2 5" xfId="218"/>
    <cellStyle name="SAPBEXaggItem 2 6" xfId="249"/>
    <cellStyle name="SAPBEXaggItem 2 7" xfId="280"/>
    <cellStyle name="SAPBEXaggItem 2 8" xfId="310"/>
    <cellStyle name="SAPBEXaggItem 2 9" xfId="402"/>
    <cellStyle name="SAPBEXaggItem 3" xfId="85"/>
    <cellStyle name="SAPBEXaggItem 3 2" xfId="838"/>
    <cellStyle name="SAPBEXaggItemX" xfId="11"/>
    <cellStyle name="SAPBEXaggItemX 2" xfId="49"/>
    <cellStyle name="SAPBEXaggItemX 2 10" xfId="163"/>
    <cellStyle name="SAPBEXaggItemX 2 11" xfId="401"/>
    <cellStyle name="SAPBEXaggItemX 2 12" xfId="504"/>
    <cellStyle name="SAPBEXaggItemX 2 13" xfId="525"/>
    <cellStyle name="SAPBEXaggItemX 2 14" xfId="552"/>
    <cellStyle name="SAPBEXaggItemX 2 15" xfId="590"/>
    <cellStyle name="SAPBEXaggItemX 2 16" xfId="609"/>
    <cellStyle name="SAPBEXaggItemX 2 17" xfId="447"/>
    <cellStyle name="SAPBEXaggItemX 2 18" xfId="668"/>
    <cellStyle name="SAPBEXaggItemX 2 19" xfId="697"/>
    <cellStyle name="SAPBEXaggItemX 2 2" xfId="190"/>
    <cellStyle name="SAPBEXaggItemX 2 20" xfId="725"/>
    <cellStyle name="SAPBEXaggItemX 2 21" xfId="759"/>
    <cellStyle name="SAPBEXaggItemX 2 22" xfId="117"/>
    <cellStyle name="SAPBEXaggItemX 2 23" xfId="808"/>
    <cellStyle name="SAPBEXaggItemX 2 3" xfId="219"/>
    <cellStyle name="SAPBEXaggItemX 2 4" xfId="250"/>
    <cellStyle name="SAPBEXaggItemX 2 5" xfId="281"/>
    <cellStyle name="SAPBEXaggItemX 2 6" xfId="311"/>
    <cellStyle name="SAPBEXaggItemX 2 7" xfId="342"/>
    <cellStyle name="SAPBEXaggItemX 2 8" xfId="372"/>
    <cellStyle name="SAPBEXaggItemX 2 9" xfId="282"/>
    <cellStyle name="SAPBEXaggItemX 3" xfId="86"/>
    <cellStyle name="SAPBEXaggItemX 3 2" xfId="839"/>
    <cellStyle name="SAPBEXchaText" xfId="12"/>
    <cellStyle name="SAPBEXexcBad7" xfId="13"/>
    <cellStyle name="SAPBEXexcBad7 2" xfId="50"/>
    <cellStyle name="SAPBEXexcBad7 2 10" xfId="442"/>
    <cellStyle name="SAPBEXexcBad7 2 11" xfId="312"/>
    <cellStyle name="SAPBEXexcBad7 2 12" xfId="177"/>
    <cellStyle name="SAPBEXexcBad7 2 13" xfId="519"/>
    <cellStyle name="SAPBEXexcBad7 2 14" xfId="506"/>
    <cellStyle name="SAPBEXexcBad7 2 15" xfId="448"/>
    <cellStyle name="SAPBEXexcBad7 2 16" xfId="610"/>
    <cellStyle name="SAPBEXexcBad7 2 17" xfId="514"/>
    <cellStyle name="SAPBEXexcBad7 2 18" xfId="608"/>
    <cellStyle name="SAPBEXexcBad7 2 19" xfId="592"/>
    <cellStyle name="SAPBEXexcBad7 2 2" xfId="191"/>
    <cellStyle name="SAPBEXexcBad7 2 20" xfId="584"/>
    <cellStyle name="SAPBEXexcBad7 2 21" xfId="594"/>
    <cellStyle name="SAPBEXexcBad7 2 22" xfId="118"/>
    <cellStyle name="SAPBEXexcBad7 2 23" xfId="809"/>
    <cellStyle name="SAPBEXexcBad7 2 3" xfId="146"/>
    <cellStyle name="SAPBEXexcBad7 2 4" xfId="186"/>
    <cellStyle name="SAPBEXexcBad7 2 5" xfId="148"/>
    <cellStyle name="SAPBEXexcBad7 2 6" xfId="184"/>
    <cellStyle name="SAPBEXexcBad7 2 7" xfId="220"/>
    <cellStyle name="SAPBEXexcBad7 2 8" xfId="251"/>
    <cellStyle name="SAPBEXexcBad7 2 9" xfId="344"/>
    <cellStyle name="SAPBEXexcBad7 3" xfId="87"/>
    <cellStyle name="SAPBEXexcBad7 3 2" xfId="840"/>
    <cellStyle name="SAPBEXexcBad8" xfId="14"/>
    <cellStyle name="SAPBEXexcBad8 2" xfId="51"/>
    <cellStyle name="SAPBEXexcBad8 2 10" xfId="162"/>
    <cellStyle name="SAPBEXexcBad8 2 11" xfId="461"/>
    <cellStyle name="SAPBEXexcBad8 2 12" xfId="503"/>
    <cellStyle name="SAPBEXexcBad8 2 13" xfId="497"/>
    <cellStyle name="SAPBEXexcBad8 2 14" xfId="452"/>
    <cellStyle name="SAPBEXexcBad8 2 15" xfId="589"/>
    <cellStyle name="SAPBEXexcBad8 2 16" xfId="611"/>
    <cellStyle name="SAPBEXexcBad8 2 17" xfId="641"/>
    <cellStyle name="SAPBEXexcBad8 2 18" xfId="507"/>
    <cellStyle name="SAPBEXexcBad8 2 19" xfId="638"/>
    <cellStyle name="SAPBEXexcBad8 2 2" xfId="192"/>
    <cellStyle name="SAPBEXexcBad8 2 20" xfId="669"/>
    <cellStyle name="SAPBEXexcBad8 2 21" xfId="758"/>
    <cellStyle name="SAPBEXexcBad8 2 22" xfId="119"/>
    <cellStyle name="SAPBEXexcBad8 2 23" xfId="810"/>
    <cellStyle name="SAPBEXexcBad8 2 3" xfId="150"/>
    <cellStyle name="SAPBEXexcBad8 2 4" xfId="182"/>
    <cellStyle name="SAPBEXexcBad8 2 5" xfId="222"/>
    <cellStyle name="SAPBEXexcBad8 2 6" xfId="253"/>
    <cellStyle name="SAPBEXexcBad8 2 7" xfId="283"/>
    <cellStyle name="SAPBEXexcBad8 2 8" xfId="314"/>
    <cellStyle name="SAPBEXexcBad8 2 9" xfId="407"/>
    <cellStyle name="SAPBEXexcBad8 3" xfId="88"/>
    <cellStyle name="SAPBEXexcBad8 3 2" xfId="841"/>
    <cellStyle name="SAPBEXexcBad9" xfId="15"/>
    <cellStyle name="SAPBEXexcBad9 2" xfId="52"/>
    <cellStyle name="SAPBEXexcBad9 2 10" xfId="441"/>
    <cellStyle name="SAPBEXexcBad9 2 11" xfId="471"/>
    <cellStyle name="SAPBEXexcBad9 2 12" xfId="455"/>
    <cellStyle name="SAPBEXexcBad9 2 13" xfId="526"/>
    <cellStyle name="SAPBEXexcBad9 2 14" xfId="557"/>
    <cellStyle name="SAPBEXexcBad9 2 15" xfId="511"/>
    <cellStyle name="SAPBEXexcBad9 2 16" xfId="612"/>
    <cellStyle name="SAPBEXexcBad9 2 17" xfId="642"/>
    <cellStyle name="SAPBEXexcBad9 2 18" xfId="671"/>
    <cellStyle name="SAPBEXexcBad9 2 19" xfId="700"/>
    <cellStyle name="SAPBEXexcBad9 2 2" xfId="193"/>
    <cellStyle name="SAPBEXexcBad9 2 20" xfId="729"/>
    <cellStyle name="SAPBEXexcBad9 2 21" xfId="499"/>
    <cellStyle name="SAPBEXexcBad9 2 22" xfId="120"/>
    <cellStyle name="SAPBEXexcBad9 2 23" xfId="811"/>
    <cellStyle name="SAPBEXexcBad9 2 3" xfId="224"/>
    <cellStyle name="SAPBEXexcBad9 2 4" xfId="255"/>
    <cellStyle name="SAPBEXexcBad9 2 5" xfId="285"/>
    <cellStyle name="SAPBEXexcBad9 2 6" xfId="316"/>
    <cellStyle name="SAPBEXexcBad9 2 7" xfId="346"/>
    <cellStyle name="SAPBEXexcBad9 2 8" xfId="376"/>
    <cellStyle name="SAPBEXexcBad9 2 9" xfId="408"/>
    <cellStyle name="SAPBEXexcBad9 3" xfId="89"/>
    <cellStyle name="SAPBEXexcBad9 3 2" xfId="842"/>
    <cellStyle name="SAPBEXexcCritical4" xfId="16"/>
    <cellStyle name="SAPBEXexcCritical4 2" xfId="53"/>
    <cellStyle name="SAPBEXexcCritical4 2 10" xfId="161"/>
    <cellStyle name="SAPBEXexcCritical4 2 11" xfId="472"/>
    <cellStyle name="SAPBEXexcCritical4 2 12" xfId="502"/>
    <cellStyle name="SAPBEXexcCritical4 2 13" xfId="527"/>
    <cellStyle name="SAPBEXexcCritical4 2 14" xfId="558"/>
    <cellStyle name="SAPBEXexcCritical4 2 15" xfId="588"/>
    <cellStyle name="SAPBEXexcCritical4 2 16" xfId="613"/>
    <cellStyle name="SAPBEXexcCritical4 2 17" xfId="643"/>
    <cellStyle name="SAPBEXexcCritical4 2 18" xfId="672"/>
    <cellStyle name="SAPBEXexcCritical4 2 19" xfId="701"/>
    <cellStyle name="SAPBEXexcCritical4 2 2" xfId="194"/>
    <cellStyle name="SAPBEXexcCritical4 2 20" xfId="730"/>
    <cellStyle name="SAPBEXexcCritical4 2 21" xfId="757"/>
    <cellStyle name="SAPBEXexcCritical4 2 22" xfId="121"/>
    <cellStyle name="SAPBEXexcCritical4 2 23" xfId="812"/>
    <cellStyle name="SAPBEXexcCritical4 2 3" xfId="225"/>
    <cellStyle name="SAPBEXexcCritical4 2 4" xfId="256"/>
    <cellStyle name="SAPBEXexcCritical4 2 5" xfId="286"/>
    <cellStyle name="SAPBEXexcCritical4 2 6" xfId="317"/>
    <cellStyle name="SAPBEXexcCritical4 2 7" xfId="347"/>
    <cellStyle name="SAPBEXexcCritical4 2 8" xfId="377"/>
    <cellStyle name="SAPBEXexcCritical4 2 9" xfId="409"/>
    <cellStyle name="SAPBEXexcCritical4 3" xfId="90"/>
    <cellStyle name="SAPBEXexcCritical4 3 2" xfId="843"/>
    <cellStyle name="SAPBEXexcCritical5" xfId="17"/>
    <cellStyle name="SAPBEXexcCritical5 2" xfId="54"/>
    <cellStyle name="SAPBEXexcCritical5 2 10" xfId="440"/>
    <cellStyle name="SAPBEXexcCritical5 2 11" xfId="473"/>
    <cellStyle name="SAPBEXexcCritical5 2 12" xfId="178"/>
    <cellStyle name="SAPBEXexcCritical5 2 13" xfId="528"/>
    <cellStyle name="SAPBEXexcCritical5 2 14" xfId="559"/>
    <cellStyle name="SAPBEXexcCritical5 2 15" xfId="172"/>
    <cellStyle name="SAPBEXexcCritical5 2 16" xfId="614"/>
    <cellStyle name="SAPBEXexcCritical5 2 17" xfId="644"/>
    <cellStyle name="SAPBEXexcCritical5 2 18" xfId="673"/>
    <cellStyle name="SAPBEXexcCritical5 2 19" xfId="702"/>
    <cellStyle name="SAPBEXexcCritical5 2 2" xfId="195"/>
    <cellStyle name="SAPBEXexcCritical5 2 20" xfId="731"/>
    <cellStyle name="SAPBEXexcCritical5 2 21" xfId="595"/>
    <cellStyle name="SAPBEXexcCritical5 2 22" xfId="122"/>
    <cellStyle name="SAPBEXexcCritical5 2 23" xfId="813"/>
    <cellStyle name="SAPBEXexcCritical5 2 3" xfId="226"/>
    <cellStyle name="SAPBEXexcCritical5 2 4" xfId="257"/>
    <cellStyle name="SAPBEXexcCritical5 2 5" xfId="287"/>
    <cellStyle name="SAPBEXexcCritical5 2 6" xfId="318"/>
    <cellStyle name="SAPBEXexcCritical5 2 7" xfId="348"/>
    <cellStyle name="SAPBEXexcCritical5 2 8" xfId="378"/>
    <cellStyle name="SAPBEXexcCritical5 2 9" xfId="410"/>
    <cellStyle name="SAPBEXexcCritical5 3" xfId="91"/>
    <cellStyle name="SAPBEXexcCritical5 3 2" xfId="844"/>
    <cellStyle name="SAPBEXexcCritical6" xfId="18"/>
    <cellStyle name="SAPBEXexcCritical6 2" xfId="55"/>
    <cellStyle name="SAPBEXexcCritical6 2 10" xfId="160"/>
    <cellStyle name="SAPBEXexcCritical6 2 11" xfId="474"/>
    <cellStyle name="SAPBEXexcCritical6 2 12" xfId="501"/>
    <cellStyle name="SAPBEXexcCritical6 2 13" xfId="529"/>
    <cellStyle name="SAPBEXexcCritical6 2 14" xfId="560"/>
    <cellStyle name="SAPBEXexcCritical6 2 15" xfId="462"/>
    <cellStyle name="SAPBEXexcCritical6 2 16" xfId="615"/>
    <cellStyle name="SAPBEXexcCritical6 2 17" xfId="645"/>
    <cellStyle name="SAPBEXexcCritical6 2 18" xfId="674"/>
    <cellStyle name="SAPBEXexcCritical6 2 19" xfId="703"/>
    <cellStyle name="SAPBEXexcCritical6 2 2" xfId="196"/>
    <cellStyle name="SAPBEXexcCritical6 2 20" xfId="732"/>
    <cellStyle name="SAPBEXexcCritical6 2 21" xfId="756"/>
    <cellStyle name="SAPBEXexcCritical6 2 22" xfId="123"/>
    <cellStyle name="SAPBEXexcCritical6 2 23" xfId="814"/>
    <cellStyle name="SAPBEXexcCritical6 2 3" xfId="227"/>
    <cellStyle name="SAPBEXexcCritical6 2 4" xfId="258"/>
    <cellStyle name="SAPBEXexcCritical6 2 5" xfId="288"/>
    <cellStyle name="SAPBEXexcCritical6 2 6" xfId="319"/>
    <cellStyle name="SAPBEXexcCritical6 2 7" xfId="349"/>
    <cellStyle name="SAPBEXexcCritical6 2 8" xfId="379"/>
    <cellStyle name="SAPBEXexcCritical6 2 9" xfId="411"/>
    <cellStyle name="SAPBEXexcCritical6 3" xfId="92"/>
    <cellStyle name="SAPBEXexcCritical6 3 2" xfId="845"/>
    <cellStyle name="SAPBEXexcGood1" xfId="19"/>
    <cellStyle name="SAPBEXexcGood1 2" xfId="56"/>
    <cellStyle name="SAPBEXexcGood1 2 10" xfId="439"/>
    <cellStyle name="SAPBEXexcGood1 2 11" xfId="475"/>
    <cellStyle name="SAPBEXexcGood1 2 12" xfId="456"/>
    <cellStyle name="SAPBEXexcGood1 2 13" xfId="530"/>
    <cellStyle name="SAPBEXexcGood1 2 14" xfId="561"/>
    <cellStyle name="SAPBEXexcGood1 2 15" xfId="510"/>
    <cellStyle name="SAPBEXexcGood1 2 16" xfId="616"/>
    <cellStyle name="SAPBEXexcGood1 2 17" xfId="646"/>
    <cellStyle name="SAPBEXexcGood1 2 18" xfId="675"/>
    <cellStyle name="SAPBEXexcGood1 2 19" xfId="704"/>
    <cellStyle name="SAPBEXexcGood1 2 2" xfId="197"/>
    <cellStyle name="SAPBEXexcGood1 2 20" xfId="733"/>
    <cellStyle name="SAPBEXexcGood1 2 21" xfId="516"/>
    <cellStyle name="SAPBEXexcGood1 2 22" xfId="124"/>
    <cellStyle name="SAPBEXexcGood1 2 23" xfId="815"/>
    <cellStyle name="SAPBEXexcGood1 2 3" xfId="228"/>
    <cellStyle name="SAPBEXexcGood1 2 4" xfId="259"/>
    <cellStyle name="SAPBEXexcGood1 2 5" xfId="289"/>
    <cellStyle name="SAPBEXexcGood1 2 6" xfId="320"/>
    <cellStyle name="SAPBEXexcGood1 2 7" xfId="350"/>
    <cellStyle name="SAPBEXexcGood1 2 8" xfId="380"/>
    <cellStyle name="SAPBEXexcGood1 2 9" xfId="412"/>
    <cellStyle name="SAPBEXexcGood1 3" xfId="93"/>
    <cellStyle name="SAPBEXexcGood1 3 2" xfId="846"/>
    <cellStyle name="SAPBEXexcGood2" xfId="20"/>
    <cellStyle name="SAPBEXexcGood2 2" xfId="57"/>
    <cellStyle name="SAPBEXexcGood2 2 10" xfId="159"/>
    <cellStyle name="SAPBEXexcGood2 2 11" xfId="476"/>
    <cellStyle name="SAPBEXexcGood2 2 12" xfId="167"/>
    <cellStyle name="SAPBEXexcGood2 2 13" xfId="531"/>
    <cellStyle name="SAPBEXexcGood2 2 14" xfId="562"/>
    <cellStyle name="SAPBEXexcGood2 2 15" xfId="446"/>
    <cellStyle name="SAPBEXexcGood2 2 16" xfId="617"/>
    <cellStyle name="SAPBEXexcGood2 2 17" xfId="647"/>
    <cellStyle name="SAPBEXexcGood2 2 18" xfId="676"/>
    <cellStyle name="SAPBEXexcGood2 2 19" xfId="705"/>
    <cellStyle name="SAPBEXexcGood2 2 2" xfId="198"/>
    <cellStyle name="SAPBEXexcGood2 2 20" xfId="734"/>
    <cellStyle name="SAPBEXexcGood2 2 21" xfId="698"/>
    <cellStyle name="SAPBEXexcGood2 2 22" xfId="125"/>
    <cellStyle name="SAPBEXexcGood2 2 23" xfId="816"/>
    <cellStyle name="SAPBEXexcGood2 2 3" xfId="229"/>
    <cellStyle name="SAPBEXexcGood2 2 4" xfId="260"/>
    <cellStyle name="SAPBEXexcGood2 2 5" xfId="290"/>
    <cellStyle name="SAPBEXexcGood2 2 6" xfId="321"/>
    <cellStyle name="SAPBEXexcGood2 2 7" xfId="351"/>
    <cellStyle name="SAPBEXexcGood2 2 8" xfId="381"/>
    <cellStyle name="SAPBEXexcGood2 2 9" xfId="413"/>
    <cellStyle name="SAPBEXexcGood2 3" xfId="94"/>
    <cellStyle name="SAPBEXexcGood2 3 2" xfId="847"/>
    <cellStyle name="SAPBEXexcGood3" xfId="21"/>
    <cellStyle name="SAPBEXexcGood3 2" xfId="58"/>
    <cellStyle name="SAPBEXexcGood3 2 10" xfId="371"/>
    <cellStyle name="SAPBEXexcGood3 2 11" xfId="477"/>
    <cellStyle name="SAPBEXexcGood3 2 12" xfId="179"/>
    <cellStyle name="SAPBEXexcGood3 2 13" xfId="532"/>
    <cellStyle name="SAPBEXexcGood3 2 14" xfId="563"/>
    <cellStyle name="SAPBEXexcGood3 2 15" xfId="449"/>
    <cellStyle name="SAPBEXexcGood3 2 16" xfId="618"/>
    <cellStyle name="SAPBEXexcGood3 2 17" xfId="648"/>
    <cellStyle name="SAPBEXexcGood3 2 18" xfId="677"/>
    <cellStyle name="SAPBEXexcGood3 2 19" xfId="706"/>
    <cellStyle name="SAPBEXexcGood3 2 2" xfId="199"/>
    <cellStyle name="SAPBEXexcGood3 2 20" xfId="735"/>
    <cellStyle name="SAPBEXexcGood3 2 21" xfId="596"/>
    <cellStyle name="SAPBEXexcGood3 2 22" xfId="126"/>
    <cellStyle name="SAPBEXexcGood3 2 23" xfId="817"/>
    <cellStyle name="SAPBEXexcGood3 2 3" xfId="230"/>
    <cellStyle name="SAPBEXexcGood3 2 4" xfId="261"/>
    <cellStyle name="SAPBEXexcGood3 2 5" xfId="291"/>
    <cellStyle name="SAPBEXexcGood3 2 6" xfId="322"/>
    <cellStyle name="SAPBEXexcGood3 2 7" xfId="352"/>
    <cellStyle name="SAPBEXexcGood3 2 8" xfId="382"/>
    <cellStyle name="SAPBEXexcGood3 2 9" xfId="414"/>
    <cellStyle name="SAPBEXexcGood3 3" xfId="95"/>
    <cellStyle name="SAPBEXexcGood3 3 2" xfId="848"/>
    <cellStyle name="SAPBEXfilterDrill" xfId="22"/>
    <cellStyle name="SAPBEXfilterItem" xfId="23"/>
    <cellStyle name="SAPBEXfilterText" xfId="24"/>
    <cellStyle name="SAPBEXformats" xfId="25"/>
    <cellStyle name="SAPBEXformats 2" xfId="59"/>
    <cellStyle name="SAPBEXformats 2 10" xfId="158"/>
    <cellStyle name="SAPBEXformats 2 11" xfId="478"/>
    <cellStyle name="SAPBEXformats 2 12" xfId="165"/>
    <cellStyle name="SAPBEXformats 2 13" xfId="533"/>
    <cellStyle name="SAPBEXformats 2 14" xfId="564"/>
    <cellStyle name="SAPBEXformats 2 15" xfId="509"/>
    <cellStyle name="SAPBEXformats 2 16" xfId="619"/>
    <cellStyle name="SAPBEXformats 2 17" xfId="649"/>
    <cellStyle name="SAPBEXformats 2 18" xfId="678"/>
    <cellStyle name="SAPBEXformats 2 19" xfId="707"/>
    <cellStyle name="SAPBEXformats 2 2" xfId="200"/>
    <cellStyle name="SAPBEXformats 2 20" xfId="736"/>
    <cellStyle name="SAPBEXformats 2 21" xfId="170"/>
    <cellStyle name="SAPBEXformats 2 22" xfId="127"/>
    <cellStyle name="SAPBEXformats 2 23" xfId="818"/>
    <cellStyle name="SAPBEXformats 2 3" xfId="231"/>
    <cellStyle name="SAPBEXformats 2 4" xfId="262"/>
    <cellStyle name="SAPBEXformats 2 5" xfId="292"/>
    <cellStyle name="SAPBEXformats 2 6" xfId="323"/>
    <cellStyle name="SAPBEXformats 2 7" xfId="353"/>
    <cellStyle name="SAPBEXformats 2 8" xfId="383"/>
    <cellStyle name="SAPBEXformats 2 9" xfId="415"/>
    <cellStyle name="SAPBEXformats 3" xfId="96"/>
    <cellStyle name="SAPBEXformats 3 2" xfId="849"/>
    <cellStyle name="SAPBEXheaderItem" xfId="26"/>
    <cellStyle name="SAPBEXheaderText" xfId="27"/>
    <cellStyle name="SAPBEXHLevel0" xfId="28"/>
    <cellStyle name="SAPBEXHLevel0 2" xfId="60"/>
    <cellStyle name="SAPBEXHLevel0 2 10" xfId="157"/>
    <cellStyle name="SAPBEXHLevel0 2 11" xfId="479"/>
    <cellStyle name="SAPBEXHLevel0 2 12" xfId="457"/>
    <cellStyle name="SAPBEXHLevel0 2 13" xfId="534"/>
    <cellStyle name="SAPBEXHLevel0 2 14" xfId="565"/>
    <cellStyle name="SAPBEXHLevel0 2 15" xfId="583"/>
    <cellStyle name="SAPBEXHLevel0 2 16" xfId="620"/>
    <cellStyle name="SAPBEXHLevel0 2 17" xfId="650"/>
    <cellStyle name="SAPBEXHLevel0 2 18" xfId="679"/>
    <cellStyle name="SAPBEXHLevel0 2 19" xfId="708"/>
    <cellStyle name="SAPBEXHLevel0 2 2" xfId="201"/>
    <cellStyle name="SAPBEXHLevel0 2 20" xfId="737"/>
    <cellStyle name="SAPBEXHLevel0 2 21" xfId="498"/>
    <cellStyle name="SAPBEXHLevel0 2 22" xfId="128"/>
    <cellStyle name="SAPBEXHLevel0 2 23" xfId="819"/>
    <cellStyle name="SAPBEXHLevel0 2 3" xfId="232"/>
    <cellStyle name="SAPBEXHLevel0 2 4" xfId="263"/>
    <cellStyle name="SAPBEXHLevel0 2 5" xfId="293"/>
    <cellStyle name="SAPBEXHLevel0 2 6" xfId="324"/>
    <cellStyle name="SAPBEXHLevel0 2 7" xfId="354"/>
    <cellStyle name="SAPBEXHLevel0 2 8" xfId="384"/>
    <cellStyle name="SAPBEXHLevel0 2 9" xfId="416"/>
    <cellStyle name="SAPBEXHLevel0 3" xfId="97"/>
    <cellStyle name="SAPBEXHLevel0 3 2" xfId="850"/>
    <cellStyle name="SAPBEXHLevel0X" xfId="29"/>
    <cellStyle name="SAPBEXHLevel0X 2" xfId="61"/>
    <cellStyle name="SAPBEXHLevel0X 2 10" xfId="313"/>
    <cellStyle name="SAPBEXHLevel0X 2 11" xfId="480"/>
    <cellStyle name="SAPBEXHLevel0X 2 12" xfId="433"/>
    <cellStyle name="SAPBEXHLevel0X 2 13" xfId="535"/>
    <cellStyle name="SAPBEXHLevel0X 2 14" xfId="566"/>
    <cellStyle name="SAPBEXHLevel0X 2 15" xfId="173"/>
    <cellStyle name="SAPBEXHLevel0X 2 16" xfId="621"/>
    <cellStyle name="SAPBEXHLevel0X 2 17" xfId="651"/>
    <cellStyle name="SAPBEXHLevel0X 2 18" xfId="680"/>
    <cellStyle name="SAPBEXHLevel0X 2 19" xfId="709"/>
    <cellStyle name="SAPBEXHLevel0X 2 2" xfId="202"/>
    <cellStyle name="SAPBEXHLevel0X 2 20" xfId="738"/>
    <cellStyle name="SAPBEXHLevel0X 2 21" xfId="597"/>
    <cellStyle name="SAPBEXHLevel0X 2 22" xfId="129"/>
    <cellStyle name="SAPBEXHLevel0X 2 23" xfId="820"/>
    <cellStyle name="SAPBEXHLevel0X 2 3" xfId="233"/>
    <cellStyle name="SAPBEXHLevel0X 2 4" xfId="264"/>
    <cellStyle name="SAPBEXHLevel0X 2 5" xfId="294"/>
    <cellStyle name="SAPBEXHLevel0X 2 6" xfId="325"/>
    <cellStyle name="SAPBEXHLevel0X 2 7" xfId="355"/>
    <cellStyle name="SAPBEXHLevel0X 2 8" xfId="385"/>
    <cellStyle name="SAPBEXHLevel0X 2 9" xfId="417"/>
    <cellStyle name="SAPBEXHLevel0X 3" xfId="98"/>
    <cellStyle name="SAPBEXHLevel0X 3 2" xfId="851"/>
    <cellStyle name="SAPBEXHLevel1" xfId="30"/>
    <cellStyle name="SAPBEXHLevel1 2" xfId="62"/>
    <cellStyle name="SAPBEXHLevel1 2 10" xfId="156"/>
    <cellStyle name="SAPBEXHLevel1 2 11" xfId="481"/>
    <cellStyle name="SAPBEXHLevel1 2 12" xfId="496"/>
    <cellStyle name="SAPBEXHLevel1 2 13" xfId="536"/>
    <cellStyle name="SAPBEXHLevel1 2 14" xfId="567"/>
    <cellStyle name="SAPBEXHLevel1 2 15" xfId="445"/>
    <cellStyle name="SAPBEXHLevel1 2 16" xfId="622"/>
    <cellStyle name="SAPBEXHLevel1 2 17" xfId="652"/>
    <cellStyle name="SAPBEXHLevel1 2 18" xfId="681"/>
    <cellStyle name="SAPBEXHLevel1 2 19" xfId="710"/>
    <cellStyle name="SAPBEXHLevel1 2 2" xfId="203"/>
    <cellStyle name="SAPBEXHLevel1 2 20" xfId="739"/>
    <cellStyle name="SAPBEXHLevel1 2 21" xfId="754"/>
    <cellStyle name="SAPBEXHLevel1 2 22" xfId="130"/>
    <cellStyle name="SAPBEXHLevel1 2 23" xfId="821"/>
    <cellStyle name="SAPBEXHLevel1 2 3" xfId="234"/>
    <cellStyle name="SAPBEXHLevel1 2 4" xfId="265"/>
    <cellStyle name="SAPBEXHLevel1 2 5" xfId="295"/>
    <cellStyle name="SAPBEXHLevel1 2 6" xfId="326"/>
    <cellStyle name="SAPBEXHLevel1 2 7" xfId="356"/>
    <cellStyle name="SAPBEXHLevel1 2 8" xfId="386"/>
    <cellStyle name="SAPBEXHLevel1 2 9" xfId="418"/>
    <cellStyle name="SAPBEXHLevel1 3" xfId="99"/>
    <cellStyle name="SAPBEXHLevel1 3 2" xfId="852"/>
    <cellStyle name="SAPBEXHLevel1X" xfId="31"/>
    <cellStyle name="SAPBEXHLevel1X 2" xfId="63"/>
    <cellStyle name="SAPBEXHLevel1X 2 10" xfId="434"/>
    <cellStyle name="SAPBEXHLevel1X 2 11" xfId="482"/>
    <cellStyle name="SAPBEXHLevel1X 2 12" xfId="458"/>
    <cellStyle name="SAPBEXHLevel1X 2 13" xfId="537"/>
    <cellStyle name="SAPBEXHLevel1X 2 14" xfId="568"/>
    <cellStyle name="SAPBEXHLevel1X 2 15" xfId="450"/>
    <cellStyle name="SAPBEXHLevel1X 2 16" xfId="623"/>
    <cellStyle name="SAPBEXHLevel1X 2 17" xfId="653"/>
    <cellStyle name="SAPBEXHLevel1X 2 18" xfId="682"/>
    <cellStyle name="SAPBEXHLevel1X 2 19" xfId="711"/>
    <cellStyle name="SAPBEXHLevel1X 2 2" xfId="204"/>
    <cellStyle name="SAPBEXHLevel1X 2 20" xfId="740"/>
    <cellStyle name="SAPBEXHLevel1X 2 21" xfId="582"/>
    <cellStyle name="SAPBEXHLevel1X 2 22" xfId="131"/>
    <cellStyle name="SAPBEXHLevel1X 2 23" xfId="822"/>
    <cellStyle name="SAPBEXHLevel1X 2 3" xfId="235"/>
    <cellStyle name="SAPBEXHLevel1X 2 4" xfId="266"/>
    <cellStyle name="SAPBEXHLevel1X 2 5" xfId="296"/>
    <cellStyle name="SAPBEXHLevel1X 2 6" xfId="327"/>
    <cellStyle name="SAPBEXHLevel1X 2 7" xfId="357"/>
    <cellStyle name="SAPBEXHLevel1X 2 8" xfId="387"/>
    <cellStyle name="SAPBEXHLevel1X 2 9" xfId="419"/>
    <cellStyle name="SAPBEXHLevel1X 3" xfId="100"/>
    <cellStyle name="SAPBEXHLevel1X 3 2" xfId="853"/>
    <cellStyle name="SAPBEXHLevel2" xfId="32"/>
    <cellStyle name="SAPBEXHLevel2 2" xfId="64"/>
    <cellStyle name="SAPBEXHLevel2 2 10" xfId="155"/>
    <cellStyle name="SAPBEXHLevel2 2 11" xfId="483"/>
    <cellStyle name="SAPBEXHLevel2 2 12" xfId="168"/>
    <cellStyle name="SAPBEXHLevel2 2 13" xfId="538"/>
    <cellStyle name="SAPBEXHLevel2 2 14" xfId="569"/>
    <cellStyle name="SAPBEXHLevel2 2 15" xfId="587"/>
    <cellStyle name="SAPBEXHLevel2 2 16" xfId="624"/>
    <cellStyle name="SAPBEXHLevel2 2 17" xfId="654"/>
    <cellStyle name="SAPBEXHLevel2 2 18" xfId="683"/>
    <cellStyle name="SAPBEXHLevel2 2 19" xfId="712"/>
    <cellStyle name="SAPBEXHLevel2 2 2" xfId="205"/>
    <cellStyle name="SAPBEXHLevel2 2 20" xfId="741"/>
    <cellStyle name="SAPBEXHLevel2 2 21" xfId="696"/>
    <cellStyle name="SAPBEXHLevel2 2 22" xfId="132"/>
    <cellStyle name="SAPBEXHLevel2 2 23" xfId="823"/>
    <cellStyle name="SAPBEXHLevel2 2 3" xfId="236"/>
    <cellStyle name="SAPBEXHLevel2 2 4" xfId="267"/>
    <cellStyle name="SAPBEXHLevel2 2 5" xfId="297"/>
    <cellStyle name="SAPBEXHLevel2 2 6" xfId="328"/>
    <cellStyle name="SAPBEXHLevel2 2 7" xfId="358"/>
    <cellStyle name="SAPBEXHLevel2 2 8" xfId="388"/>
    <cellStyle name="SAPBEXHLevel2 2 9" xfId="420"/>
    <cellStyle name="SAPBEXHLevel2 3" xfId="101"/>
    <cellStyle name="SAPBEXHLevel2 3 2" xfId="854"/>
    <cellStyle name="SAPBEXHLevel2X" xfId="33"/>
    <cellStyle name="SAPBEXHLevel2X 2" xfId="65"/>
    <cellStyle name="SAPBEXHLevel2X 2 10" xfId="180"/>
    <cellStyle name="SAPBEXHLevel2X 2 11" xfId="484"/>
    <cellStyle name="SAPBEXHLevel2X 2 12" xfId="437"/>
    <cellStyle name="SAPBEXHLevel2X 2 13" xfId="539"/>
    <cellStyle name="SAPBEXHLevel2X 2 14" xfId="570"/>
    <cellStyle name="SAPBEXHLevel2X 2 15" xfId="174"/>
    <cellStyle name="SAPBEXHLevel2X 2 16" xfId="625"/>
    <cellStyle name="SAPBEXHLevel2X 2 17" xfId="655"/>
    <cellStyle name="SAPBEXHLevel2X 2 18" xfId="684"/>
    <cellStyle name="SAPBEXHLevel2X 2 19" xfId="713"/>
    <cellStyle name="SAPBEXHLevel2X 2 2" xfId="206"/>
    <cellStyle name="SAPBEXHLevel2X 2 20" xfId="742"/>
    <cellStyle name="SAPBEXHLevel2X 2 21" xfId="598"/>
    <cellStyle name="SAPBEXHLevel2X 2 22" xfId="133"/>
    <cellStyle name="SAPBEXHLevel2X 2 23" xfId="824"/>
    <cellStyle name="SAPBEXHLevel2X 2 3" xfId="237"/>
    <cellStyle name="SAPBEXHLevel2X 2 4" xfId="268"/>
    <cellStyle name="SAPBEXHLevel2X 2 5" xfId="298"/>
    <cellStyle name="SAPBEXHLevel2X 2 6" xfId="329"/>
    <cellStyle name="SAPBEXHLevel2X 2 7" xfId="359"/>
    <cellStyle name="SAPBEXHLevel2X 2 8" xfId="389"/>
    <cellStyle name="SAPBEXHLevel2X 2 9" xfId="421"/>
    <cellStyle name="SAPBEXHLevel2X 3" xfId="102"/>
    <cellStyle name="SAPBEXHLevel2X 3 2" xfId="855"/>
    <cellStyle name="SAPBEXHLevel3" xfId="34"/>
    <cellStyle name="SAPBEXHLevel3 2" xfId="66"/>
    <cellStyle name="SAPBEXHLevel3 2 10" xfId="154"/>
    <cellStyle name="SAPBEXHLevel3 2 11" xfId="485"/>
    <cellStyle name="SAPBEXHLevel3 2 12" xfId="500"/>
    <cellStyle name="SAPBEXHLevel3 2 13" xfId="540"/>
    <cellStyle name="SAPBEXHLevel3 2 14" xfId="571"/>
    <cellStyle name="SAPBEXHLevel3 2 15" xfId="453"/>
    <cellStyle name="SAPBEXHLevel3 2 16" xfId="626"/>
    <cellStyle name="SAPBEXHLevel3 2 17" xfId="656"/>
    <cellStyle name="SAPBEXHLevel3 2 18" xfId="685"/>
    <cellStyle name="SAPBEXHLevel3 2 19" xfId="714"/>
    <cellStyle name="SAPBEXHLevel3 2 2" xfId="207"/>
    <cellStyle name="SAPBEXHLevel3 2 20" xfId="743"/>
    <cellStyle name="SAPBEXHLevel3 2 21" xfId="755"/>
    <cellStyle name="SAPBEXHLevel3 2 22" xfId="134"/>
    <cellStyle name="SAPBEXHLevel3 2 23" xfId="825"/>
    <cellStyle name="SAPBEXHLevel3 2 3" xfId="238"/>
    <cellStyle name="SAPBEXHLevel3 2 4" xfId="269"/>
    <cellStyle name="SAPBEXHLevel3 2 5" xfId="299"/>
    <cellStyle name="SAPBEXHLevel3 2 6" xfId="330"/>
    <cellStyle name="SAPBEXHLevel3 2 7" xfId="360"/>
    <cellStyle name="SAPBEXHLevel3 2 8" xfId="390"/>
    <cellStyle name="SAPBEXHLevel3 2 9" xfId="422"/>
    <cellStyle name="SAPBEXHLevel3 3" xfId="103"/>
    <cellStyle name="SAPBEXHLevel3 3 2" xfId="856"/>
    <cellStyle name="SAPBEXHLevel3X" xfId="35"/>
    <cellStyle name="SAPBEXHLevel3X 2" xfId="67"/>
    <cellStyle name="SAPBEXHLevel3X 2 10" xfId="438"/>
    <cellStyle name="SAPBEXHLevel3X 2 11" xfId="486"/>
    <cellStyle name="SAPBEXHLevel3X 2 12" xfId="459"/>
    <cellStyle name="SAPBEXHLevel3X 2 13" xfId="541"/>
    <cellStyle name="SAPBEXHLevel3X 2 14" xfId="572"/>
    <cellStyle name="SAPBEXHLevel3X 2 15" xfId="508"/>
    <cellStyle name="SAPBEXHLevel3X 2 16" xfId="627"/>
    <cellStyle name="SAPBEXHLevel3X 2 17" xfId="657"/>
    <cellStyle name="SAPBEXHLevel3X 2 18" xfId="686"/>
    <cellStyle name="SAPBEXHLevel3X 2 19" xfId="715"/>
    <cellStyle name="SAPBEXHLevel3X 2 2" xfId="208"/>
    <cellStyle name="SAPBEXHLevel3X 2 20" xfId="744"/>
    <cellStyle name="SAPBEXHLevel3X 2 21" xfId="586"/>
    <cellStyle name="SAPBEXHLevel3X 2 22" xfId="135"/>
    <cellStyle name="SAPBEXHLevel3X 2 23" xfId="826"/>
    <cellStyle name="SAPBEXHLevel3X 2 3" xfId="239"/>
    <cellStyle name="SAPBEXHLevel3X 2 4" xfId="270"/>
    <cellStyle name="SAPBEXHLevel3X 2 5" xfId="300"/>
    <cellStyle name="SAPBEXHLevel3X 2 6" xfId="331"/>
    <cellStyle name="SAPBEXHLevel3X 2 7" xfId="361"/>
    <cellStyle name="SAPBEXHLevel3X 2 8" xfId="391"/>
    <cellStyle name="SAPBEXHLevel3X 2 9" xfId="423"/>
    <cellStyle name="SAPBEXHLevel3X 3" xfId="104"/>
    <cellStyle name="SAPBEXHLevel3X 3 2" xfId="857"/>
    <cellStyle name="SAPBEXresData" xfId="36"/>
    <cellStyle name="SAPBEXresData 2" xfId="68"/>
    <cellStyle name="SAPBEXresData 2 10" xfId="153"/>
    <cellStyle name="SAPBEXresData 2 11" xfId="487"/>
    <cellStyle name="SAPBEXresData 2 12" xfId="373"/>
    <cellStyle name="SAPBEXresData 2 13" xfId="542"/>
    <cellStyle name="SAPBEXresData 2 14" xfId="573"/>
    <cellStyle name="SAPBEXresData 2 15" xfId="451"/>
    <cellStyle name="SAPBEXresData 2 16" xfId="628"/>
    <cellStyle name="SAPBEXresData 2 17" xfId="658"/>
    <cellStyle name="SAPBEXresData 2 18" xfId="687"/>
    <cellStyle name="SAPBEXresData 2 19" xfId="716"/>
    <cellStyle name="SAPBEXresData 2 2" xfId="209"/>
    <cellStyle name="SAPBEXresData 2 20" xfId="745"/>
    <cellStyle name="SAPBEXresData 2 21" xfId="600"/>
    <cellStyle name="SAPBEXresData 2 22" xfId="136"/>
    <cellStyle name="SAPBEXresData 2 23" xfId="827"/>
    <cellStyle name="SAPBEXresData 2 3" xfId="240"/>
    <cellStyle name="SAPBEXresData 2 4" xfId="271"/>
    <cellStyle name="SAPBEXresData 2 5" xfId="301"/>
    <cellStyle name="SAPBEXresData 2 6" xfId="332"/>
    <cellStyle name="SAPBEXresData 2 7" xfId="362"/>
    <cellStyle name="SAPBEXresData 2 8" xfId="392"/>
    <cellStyle name="SAPBEXresData 2 9" xfId="424"/>
    <cellStyle name="SAPBEXresData 3" xfId="105"/>
    <cellStyle name="SAPBEXresData 3 2" xfId="858"/>
    <cellStyle name="SAPBEXresDataEmph" xfId="37"/>
    <cellStyle name="SAPBEXresDataEmph 2" xfId="69"/>
    <cellStyle name="SAPBEXresDataEmph 2 10" xfId="152"/>
    <cellStyle name="SAPBEXresDataEmph 2 11" xfId="488"/>
    <cellStyle name="SAPBEXresDataEmph 2 12" xfId="436"/>
    <cellStyle name="SAPBEXresDataEmph 2 13" xfId="543"/>
    <cellStyle name="SAPBEXresDataEmph 2 14" xfId="574"/>
    <cellStyle name="SAPBEXresDataEmph 2 15" xfId="601"/>
    <cellStyle name="SAPBEXresDataEmph 2 16" xfId="629"/>
    <cellStyle name="SAPBEXresDataEmph 2 17" xfId="659"/>
    <cellStyle name="SAPBEXresDataEmph 2 18" xfId="688"/>
    <cellStyle name="SAPBEXresDataEmph 2 19" xfId="717"/>
    <cellStyle name="SAPBEXresDataEmph 2 2" xfId="210"/>
    <cellStyle name="SAPBEXresDataEmph 2 20" xfId="746"/>
    <cellStyle name="SAPBEXresDataEmph 2 21" xfId="551"/>
    <cellStyle name="SAPBEXresDataEmph 2 22" xfId="137"/>
    <cellStyle name="SAPBEXresDataEmph 2 23" xfId="828"/>
    <cellStyle name="SAPBEXresDataEmph 2 3" xfId="241"/>
    <cellStyle name="SAPBEXresDataEmph 2 4" xfId="272"/>
    <cellStyle name="SAPBEXresDataEmph 2 5" xfId="302"/>
    <cellStyle name="SAPBEXresDataEmph 2 6" xfId="333"/>
    <cellStyle name="SAPBEXresDataEmph 2 7" xfId="363"/>
    <cellStyle name="SAPBEXresDataEmph 2 8" xfId="393"/>
    <cellStyle name="SAPBEXresDataEmph 2 9" xfId="425"/>
    <cellStyle name="SAPBEXresDataEmph 3" xfId="106"/>
    <cellStyle name="SAPBEXresDataEmph 3 2" xfId="859"/>
    <cellStyle name="SAPBEXresItem" xfId="38"/>
    <cellStyle name="SAPBEXresItem 2" xfId="70"/>
    <cellStyle name="SAPBEXresItem 2 10" xfId="464"/>
    <cellStyle name="SAPBEXresItem 2 11" xfId="489"/>
    <cellStyle name="SAPBEXresItem 2 12" xfId="460"/>
    <cellStyle name="SAPBEXresItem 2 13" xfId="544"/>
    <cellStyle name="SAPBEXresItem 2 14" xfId="575"/>
    <cellStyle name="SAPBEXresItem 2 15" xfId="605"/>
    <cellStyle name="SAPBEXresItem 2 16" xfId="630"/>
    <cellStyle name="SAPBEXresItem 2 17" xfId="660"/>
    <cellStyle name="SAPBEXresItem 2 18" xfId="689"/>
    <cellStyle name="SAPBEXresItem 2 19" xfId="718"/>
    <cellStyle name="SAPBEXresItem 2 2" xfId="211"/>
    <cellStyle name="SAPBEXresItem 2 20" xfId="747"/>
    <cellStyle name="SAPBEXresItem 2 21" xfId="607"/>
    <cellStyle name="SAPBEXresItem 2 22" xfId="138"/>
    <cellStyle name="SAPBEXresItem 2 23" xfId="829"/>
    <cellStyle name="SAPBEXresItem 2 3" xfId="242"/>
    <cellStyle name="SAPBEXresItem 2 4" xfId="273"/>
    <cellStyle name="SAPBEXresItem 2 5" xfId="303"/>
    <cellStyle name="SAPBEXresItem 2 6" xfId="334"/>
    <cellStyle name="SAPBEXresItem 2 7" xfId="364"/>
    <cellStyle name="SAPBEXresItem 2 8" xfId="394"/>
    <cellStyle name="SAPBEXresItem 2 9" xfId="426"/>
    <cellStyle name="SAPBEXresItem 3" xfId="107"/>
    <cellStyle name="SAPBEXresItem 3 2" xfId="860"/>
    <cellStyle name="SAPBEXresItemX" xfId="39"/>
    <cellStyle name="SAPBEXresItemX 2" xfId="71"/>
    <cellStyle name="SAPBEXresItemX 2 10" xfId="468"/>
    <cellStyle name="SAPBEXresItemX 2 11" xfId="490"/>
    <cellStyle name="SAPBEXresItemX 2 12" xfId="520"/>
    <cellStyle name="SAPBEXresItemX 2 13" xfId="545"/>
    <cellStyle name="SAPBEXresItemX 2 14" xfId="576"/>
    <cellStyle name="SAPBEXresItemX 2 15" xfId="604"/>
    <cellStyle name="SAPBEXresItemX 2 16" xfId="631"/>
    <cellStyle name="SAPBEXresItemX 2 17" xfId="661"/>
    <cellStyle name="SAPBEXresItemX 2 18" xfId="690"/>
    <cellStyle name="SAPBEXresItemX 2 19" xfId="719"/>
    <cellStyle name="SAPBEXresItemX 2 2" xfId="212"/>
    <cellStyle name="SAPBEXresItemX 2 20" xfId="748"/>
    <cellStyle name="SAPBEXresItemX 2 21" xfId="761"/>
    <cellStyle name="SAPBEXresItemX 2 22" xfId="139"/>
    <cellStyle name="SAPBEXresItemX 2 23" xfId="830"/>
    <cellStyle name="SAPBEXresItemX 2 3" xfId="243"/>
    <cellStyle name="SAPBEXresItemX 2 4" xfId="274"/>
    <cellStyle name="SAPBEXresItemX 2 5" xfId="304"/>
    <cellStyle name="SAPBEXresItemX 2 6" xfId="335"/>
    <cellStyle name="SAPBEXresItemX 2 7" xfId="365"/>
    <cellStyle name="SAPBEXresItemX 2 8" xfId="395"/>
    <cellStyle name="SAPBEXresItemX 2 9" xfId="427"/>
    <cellStyle name="SAPBEXresItemX 3" xfId="108"/>
    <cellStyle name="SAPBEXresItemX 3 2" xfId="861"/>
    <cellStyle name="SAPBEXstdData" xfId="40"/>
    <cellStyle name="SAPBEXstdData 2" xfId="72"/>
    <cellStyle name="SAPBEXstdData 2 10" xfId="467"/>
    <cellStyle name="SAPBEXstdData 2 11" xfId="491"/>
    <cellStyle name="SAPBEXstdData 2 12" xfId="524"/>
    <cellStyle name="SAPBEXstdData 2 13" xfId="546"/>
    <cellStyle name="SAPBEXstdData 2 14" xfId="577"/>
    <cellStyle name="SAPBEXstdData 2 15" xfId="603"/>
    <cellStyle name="SAPBEXstdData 2 16" xfId="632"/>
    <cellStyle name="SAPBEXstdData 2 17" xfId="662"/>
    <cellStyle name="SAPBEXstdData 2 18" xfId="691"/>
    <cellStyle name="SAPBEXstdData 2 19" xfId="720"/>
    <cellStyle name="SAPBEXstdData 2 2" xfId="213"/>
    <cellStyle name="SAPBEXstdData 2 20" xfId="749"/>
    <cellStyle name="SAPBEXstdData 2 21" xfId="764"/>
    <cellStyle name="SAPBEXstdData 2 22" xfId="140"/>
    <cellStyle name="SAPBEXstdData 2 23" xfId="831"/>
    <cellStyle name="SAPBEXstdData 2 3" xfId="244"/>
    <cellStyle name="SAPBEXstdData 2 4" xfId="275"/>
    <cellStyle name="SAPBEXstdData 2 5" xfId="305"/>
    <cellStyle name="SAPBEXstdData 2 6" xfId="336"/>
    <cellStyle name="SAPBEXstdData 2 7" xfId="366"/>
    <cellStyle name="SAPBEXstdData 2 8" xfId="396"/>
    <cellStyle name="SAPBEXstdData 2 9" xfId="428"/>
    <cellStyle name="SAPBEXstdData 3" xfId="109"/>
    <cellStyle name="SAPBEXstdData 3 2" xfId="862"/>
    <cellStyle name="SAPBEXstdDataEmph" xfId="41"/>
    <cellStyle name="SAPBEXstdDataEmph 2" xfId="73"/>
    <cellStyle name="SAPBEXstdDataEmph 2 10" xfId="466"/>
    <cellStyle name="SAPBEXstdDataEmph 2 11" xfId="492"/>
    <cellStyle name="SAPBEXstdDataEmph 2 12" xfId="523"/>
    <cellStyle name="SAPBEXstdDataEmph 2 13" xfId="547"/>
    <cellStyle name="SAPBEXstdDataEmph 2 14" xfId="578"/>
    <cellStyle name="SAPBEXstdDataEmph 2 15" xfId="554"/>
    <cellStyle name="SAPBEXstdDataEmph 2 16" xfId="633"/>
    <cellStyle name="SAPBEXstdDataEmph 2 17" xfId="663"/>
    <cellStyle name="SAPBEXstdDataEmph 2 18" xfId="692"/>
    <cellStyle name="SAPBEXstdDataEmph 2 19" xfId="721"/>
    <cellStyle name="SAPBEXstdDataEmph 2 2" xfId="214"/>
    <cellStyle name="SAPBEXstdDataEmph 2 20" xfId="750"/>
    <cellStyle name="SAPBEXstdDataEmph 2 21" xfId="763"/>
    <cellStyle name="SAPBEXstdDataEmph 2 22" xfId="141"/>
    <cellStyle name="SAPBEXstdDataEmph 2 23" xfId="832"/>
    <cellStyle name="SAPBEXstdDataEmph 2 3" xfId="245"/>
    <cellStyle name="SAPBEXstdDataEmph 2 4" xfId="276"/>
    <cellStyle name="SAPBEXstdDataEmph 2 5" xfId="306"/>
    <cellStyle name="SAPBEXstdDataEmph 2 6" xfId="337"/>
    <cellStyle name="SAPBEXstdDataEmph 2 7" xfId="367"/>
    <cellStyle name="SAPBEXstdDataEmph 2 8" xfId="397"/>
    <cellStyle name="SAPBEXstdDataEmph 2 9" xfId="429"/>
    <cellStyle name="SAPBEXstdDataEmph 3" xfId="110"/>
    <cellStyle name="SAPBEXstdDataEmph 3 2" xfId="863"/>
    <cellStyle name="SAPBEXstdItem" xfId="42"/>
    <cellStyle name="SAPBEXstdItem 2" xfId="74"/>
    <cellStyle name="SAPBEXstdItem 2 10" xfId="404"/>
    <cellStyle name="SAPBEXstdItem 2 11" xfId="493"/>
    <cellStyle name="SAPBEXstdItem 2 12" xfId="522"/>
    <cellStyle name="SAPBEXstdItem 2 13" xfId="548"/>
    <cellStyle name="SAPBEXstdItem 2 14" xfId="579"/>
    <cellStyle name="SAPBEXstdItem 2 15" xfId="553"/>
    <cellStyle name="SAPBEXstdItem 2 16" xfId="634"/>
    <cellStyle name="SAPBEXstdItem 2 17" xfId="664"/>
    <cellStyle name="SAPBEXstdItem 2 18" xfId="693"/>
    <cellStyle name="SAPBEXstdItem 2 19" xfId="722"/>
    <cellStyle name="SAPBEXstdItem 2 2" xfId="215"/>
    <cellStyle name="SAPBEXstdItem 2 20" xfId="751"/>
    <cellStyle name="SAPBEXstdItem 2 21" xfId="762"/>
    <cellStyle name="SAPBEXstdItem 2 22" xfId="142"/>
    <cellStyle name="SAPBEXstdItem 2 23" xfId="833"/>
    <cellStyle name="SAPBEXstdItem 2 3" xfId="246"/>
    <cellStyle name="SAPBEXstdItem 2 4" xfId="277"/>
    <cellStyle name="SAPBEXstdItem 2 5" xfId="307"/>
    <cellStyle name="SAPBEXstdItem 2 6" xfId="338"/>
    <cellStyle name="SAPBEXstdItem 2 7" xfId="368"/>
    <cellStyle name="SAPBEXstdItem 2 8" xfId="398"/>
    <cellStyle name="SAPBEXstdItem 2 9" xfId="430"/>
    <cellStyle name="SAPBEXstdItem 3" xfId="111"/>
    <cellStyle name="SAPBEXstdItem 3 2" xfId="864"/>
    <cellStyle name="SAPBEXstdItemX" xfId="43"/>
    <cellStyle name="SAPBEXstdItemX 2" xfId="75"/>
    <cellStyle name="SAPBEXstdItemX 2 10" xfId="403"/>
    <cellStyle name="SAPBEXstdItemX 2 11" xfId="494"/>
    <cellStyle name="SAPBEXstdItemX 2 12" xfId="343"/>
    <cellStyle name="SAPBEXstdItemX 2 13" xfId="549"/>
    <cellStyle name="SAPBEXstdItemX 2 14" xfId="580"/>
    <cellStyle name="SAPBEXstdItemX 2 15" xfId="518"/>
    <cellStyle name="SAPBEXstdItemX 2 16" xfId="635"/>
    <cellStyle name="SAPBEXstdItemX 2 17" xfId="665"/>
    <cellStyle name="SAPBEXstdItemX 2 18" xfId="694"/>
    <cellStyle name="SAPBEXstdItemX 2 19" xfId="723"/>
    <cellStyle name="SAPBEXstdItemX 2 2" xfId="216"/>
    <cellStyle name="SAPBEXstdItemX 2 20" xfId="752"/>
    <cellStyle name="SAPBEXstdItemX 2 21" xfId="727"/>
    <cellStyle name="SAPBEXstdItemX 2 22" xfId="143"/>
    <cellStyle name="SAPBEXstdItemX 2 23" xfId="834"/>
    <cellStyle name="SAPBEXstdItemX 2 3" xfId="247"/>
    <cellStyle name="SAPBEXstdItemX 2 4" xfId="278"/>
    <cellStyle name="SAPBEXstdItemX 2 5" xfId="308"/>
    <cellStyle name="SAPBEXstdItemX 2 6" xfId="339"/>
    <cellStyle name="SAPBEXstdItemX 2 7" xfId="369"/>
    <cellStyle name="SAPBEXstdItemX 2 8" xfId="399"/>
    <cellStyle name="SAPBEXstdItemX 2 9" xfId="431"/>
    <cellStyle name="SAPBEXstdItemX 3" xfId="112"/>
    <cellStyle name="SAPBEXstdItemX 3 2" xfId="865"/>
    <cellStyle name="SAPBEXtitle" xfId="44"/>
    <cellStyle name="SAPBEXundefined" xfId="45"/>
    <cellStyle name="SAPBEXundefined 2" xfId="76"/>
    <cellStyle name="SAPBEXundefined 2 10" xfId="252"/>
    <cellStyle name="SAPBEXundefined 2 11" xfId="495"/>
    <cellStyle name="SAPBEXundefined 2 12" xfId="465"/>
    <cellStyle name="SAPBEXundefined 2 13" xfId="550"/>
    <cellStyle name="SAPBEXundefined 2 14" xfId="581"/>
    <cellStyle name="SAPBEXundefined 2 15" xfId="606"/>
    <cellStyle name="SAPBEXundefined 2 16" xfId="636"/>
    <cellStyle name="SAPBEXundefined 2 17" xfId="666"/>
    <cellStyle name="SAPBEXundefined 2 18" xfId="695"/>
    <cellStyle name="SAPBEXundefined 2 19" xfId="724"/>
    <cellStyle name="SAPBEXundefined 2 2" xfId="217"/>
    <cellStyle name="SAPBEXundefined 2 20" xfId="753"/>
    <cellStyle name="SAPBEXundefined 2 21" xfId="726"/>
    <cellStyle name="SAPBEXundefined 2 22" xfId="144"/>
    <cellStyle name="SAPBEXundefined 2 23" xfId="835"/>
    <cellStyle name="SAPBEXundefined 2 3" xfId="248"/>
    <cellStyle name="SAPBEXundefined 2 4" xfId="279"/>
    <cellStyle name="SAPBEXundefined 2 5" xfId="309"/>
    <cellStyle name="SAPBEXundefined 2 6" xfId="340"/>
    <cellStyle name="SAPBEXundefined 2 7" xfId="370"/>
    <cellStyle name="SAPBEXundefined 2 8" xfId="400"/>
    <cellStyle name="SAPBEXundefined 2 9" xfId="432"/>
    <cellStyle name="SAPBEXundefined 3" xfId="113"/>
    <cellStyle name="SAPBEXundefined 3 2" xfId="866"/>
    <cellStyle name="Satisfaisant" xfId="769" builtinId="26" customBuiltin="1"/>
    <cellStyle name="Sortie" xfId="773" builtinId="21" customBuiltin="1"/>
    <cellStyle name="Texte explicatif" xfId="779" builtinId="53" customBuiltin="1"/>
    <cellStyle name="Titre" xfId="765" builtinId="15" customBuiltin="1"/>
    <cellStyle name="Titre 1" xfId="2" builtinId="16" customBuiltin="1"/>
    <cellStyle name="Titre 2" xfId="766" builtinId="17" customBuiltin="1"/>
    <cellStyle name="Titre 3" xfId="767" builtinId="18" customBuiltin="1"/>
    <cellStyle name="Titre 4" xfId="768" builtinId="19" customBuiltin="1"/>
    <cellStyle name="Total" xfId="780" builtinId="25" customBuiltin="1"/>
    <cellStyle name="Vérification" xfId="776" builtinId="23" customBuiltin="1"/>
  </cellStyles>
  <dxfs count="40">
    <dxf>
      <font>
        <color theme="0"/>
      </font>
      <fill>
        <patternFill>
          <bgColor rgb="FFFF0000"/>
        </patternFill>
      </fill>
    </dxf>
    <dxf>
      <font>
        <color theme="0"/>
      </font>
      <fill>
        <patternFill>
          <bgColor theme="0"/>
        </patternFill>
      </fill>
      <border>
        <left/>
        <right/>
        <top/>
        <bottom/>
        <vertical/>
        <horizontal/>
      </border>
    </dxf>
    <dxf>
      <border>
        <top style="thin">
          <color auto="1"/>
        </top>
        <bottom style="thin">
          <color auto="1"/>
        </bottom>
        <vertical/>
        <horizontal/>
      </border>
    </dxf>
    <dxf>
      <border>
        <bottom style="dashDotDot">
          <color auto="1"/>
        </bottom>
        <vertical/>
        <horizontal/>
      </border>
    </dxf>
    <dxf>
      <border>
        <top style="thin">
          <color auto="1"/>
        </top>
        <vertical/>
        <horizontal/>
      </border>
    </dxf>
    <dxf>
      <font>
        <color theme="0"/>
      </font>
      <fill>
        <patternFill>
          <bgColor theme="0"/>
        </patternFill>
      </fill>
      <border>
        <left/>
        <right/>
        <top/>
        <bottom/>
        <vertical/>
        <horizontal/>
      </border>
    </dxf>
    <dxf>
      <font>
        <color rgb="FF9C0006"/>
      </font>
      <fill>
        <patternFill>
          <bgColor rgb="FFFFC7CE"/>
        </patternFill>
      </fill>
    </dxf>
    <dxf>
      <font>
        <color theme="9" tint="-0.499984740745262"/>
      </font>
      <fill>
        <patternFill>
          <bgColor theme="9" tint="0.59996337778862885"/>
        </patternFill>
      </fill>
    </dxf>
    <dxf>
      <font>
        <color rgb="FF216521"/>
      </font>
      <fill>
        <patternFill>
          <bgColor rgb="FF92D050"/>
        </patternFill>
      </fill>
    </dxf>
    <dxf>
      <font>
        <color rgb="FF9C0006"/>
      </font>
      <fill>
        <patternFill>
          <bgColor rgb="FFFFC7CE"/>
        </patternFill>
      </fill>
    </dxf>
    <dxf>
      <font>
        <color rgb="FF006100"/>
      </font>
      <fill>
        <patternFill>
          <bgColor rgb="FFC6EFCE"/>
        </patternFill>
      </fill>
    </dxf>
    <dxf>
      <font>
        <color theme="0" tint="-0.34998626667073579"/>
      </font>
      <fill>
        <patternFill>
          <bgColor theme="0" tint="-0.34998626667073579"/>
        </patternFill>
      </fill>
      <border>
        <left/>
        <right/>
        <bottom/>
        <vertical/>
        <horizontal/>
      </border>
    </dxf>
    <dxf>
      <font>
        <color theme="0" tint="-0.34998626667073579"/>
      </font>
      <fill>
        <patternFill>
          <bgColor theme="0" tint="-0.34998626667073579"/>
        </patternFill>
      </fill>
      <border>
        <left/>
        <right/>
        <bottom/>
        <vertical/>
        <horizontal/>
      </border>
    </dxf>
    <dxf>
      <font>
        <color theme="0" tint="-0.34998626667073579"/>
      </font>
      <fill>
        <patternFill>
          <bgColor theme="0" tint="-0.34998626667073579"/>
        </patternFill>
      </fill>
      <border>
        <left/>
        <right/>
        <bottom/>
        <vertical/>
        <horizontal/>
      </border>
    </dxf>
    <dxf>
      <font>
        <color theme="0" tint="-0.34998626667073579"/>
      </font>
      <fill>
        <patternFill>
          <bgColor theme="0" tint="-0.34998626667073579"/>
        </patternFill>
      </fill>
      <border>
        <left/>
        <right/>
        <bottom/>
        <vertical/>
        <horizontal/>
      </border>
    </dxf>
    <dxf>
      <font>
        <color theme="0" tint="-0.34998626667073579"/>
      </font>
      <fill>
        <patternFill>
          <bgColor theme="0" tint="-0.34998626667073579"/>
        </patternFill>
      </fill>
      <border>
        <left/>
        <right/>
        <bottom/>
        <vertical/>
        <horizontal/>
      </border>
    </dxf>
    <dxf>
      <font>
        <color theme="0" tint="-0.34998626667073579"/>
      </font>
      <fill>
        <patternFill>
          <bgColor theme="0" tint="-0.34998626667073579"/>
        </patternFill>
      </fill>
      <border>
        <left/>
        <right/>
        <bottom/>
        <vertical/>
        <horizontal/>
      </border>
    </dxf>
    <dxf>
      <font>
        <color theme="0" tint="-0.34998626667073579"/>
      </font>
      <fill>
        <patternFill>
          <bgColor theme="0" tint="-0.34998626667073579"/>
        </patternFill>
      </fill>
      <border>
        <left/>
        <right/>
        <bottom/>
        <vertical/>
        <horizontal/>
      </border>
    </dxf>
    <dxf>
      <font>
        <color theme="0" tint="-0.34998626667073579"/>
      </font>
      <fill>
        <patternFill>
          <bgColor theme="0" tint="-0.34998626667073579"/>
        </patternFill>
      </fill>
      <border>
        <left/>
        <right/>
        <bottom/>
        <vertical/>
        <horizontal/>
      </border>
    </dxf>
    <dxf>
      <font>
        <color theme="0" tint="-0.34998626667073579"/>
      </font>
      <fill>
        <patternFill>
          <bgColor theme="0" tint="-0.34998626667073579"/>
        </patternFill>
      </fill>
      <border>
        <left/>
        <right/>
        <bottom/>
        <vertical/>
        <horizontal/>
      </border>
    </dxf>
    <dxf>
      <font>
        <color theme="0" tint="-0.34998626667073579"/>
      </font>
      <fill>
        <patternFill>
          <bgColor theme="0" tint="-0.34998626667073579"/>
        </patternFill>
      </fill>
      <border>
        <left/>
        <right/>
        <bottom/>
        <vertical/>
        <horizontal/>
      </border>
    </dxf>
    <dxf>
      <font>
        <color theme="0" tint="-0.34998626667073579"/>
      </font>
      <fill>
        <patternFill>
          <bgColor theme="0" tint="-0.34998626667073579"/>
        </patternFill>
      </fill>
      <border>
        <left/>
        <right/>
        <bottom/>
        <vertical/>
        <horizontal/>
      </border>
    </dxf>
    <dxf>
      <font>
        <color theme="0" tint="-0.34998626667073579"/>
      </font>
      <fill>
        <patternFill>
          <bgColor theme="0" tint="-0.34998626667073579"/>
        </patternFill>
      </fill>
      <border>
        <left/>
        <right/>
        <bottom/>
        <vertical/>
        <horizontal/>
      </border>
    </dxf>
    <dxf>
      <font>
        <color theme="0" tint="-0.34998626667073579"/>
      </font>
      <fill>
        <patternFill>
          <bgColor theme="0" tint="-0.34998626667073579"/>
        </patternFill>
      </fill>
      <border>
        <left/>
        <right/>
        <bottom/>
        <vertical/>
        <horizontal/>
      </border>
    </dxf>
    <dxf>
      <font>
        <color theme="0" tint="-0.34998626667073579"/>
      </font>
      <fill>
        <patternFill>
          <bgColor theme="0" tint="-0.34998626667073579"/>
        </patternFill>
      </fill>
      <border>
        <left/>
        <right/>
        <bottom/>
        <vertical/>
        <horizontal/>
      </border>
    </dxf>
    <dxf>
      <font>
        <color theme="0" tint="-0.34998626667073579"/>
      </font>
      <fill>
        <patternFill>
          <bgColor theme="0" tint="-0.34998626667073579"/>
        </patternFill>
      </fill>
      <border>
        <left/>
        <right/>
        <bottom/>
        <vertical/>
        <horizontal/>
      </border>
    </dxf>
    <dxf>
      <font>
        <color theme="0" tint="-0.34998626667073579"/>
      </font>
      <fill>
        <patternFill>
          <bgColor theme="0" tint="-0.34998626667073579"/>
        </patternFill>
      </fill>
      <border>
        <left/>
        <right/>
        <bottom/>
        <vertical/>
        <horizontal/>
      </border>
    </dxf>
    <dxf>
      <font>
        <color theme="0" tint="-0.34998626667073579"/>
      </font>
      <fill>
        <patternFill>
          <bgColor theme="0" tint="-0.34998626667073579"/>
        </patternFill>
      </fill>
      <border>
        <left/>
        <right/>
        <bottom/>
      </border>
    </dxf>
    <dxf>
      <font>
        <strike val="0"/>
        <u val="none"/>
        <color theme="0" tint="-0.34998626667073579"/>
      </font>
      <fill>
        <patternFill>
          <bgColor theme="0" tint="-0.34998626667073579"/>
        </patternFill>
      </fill>
      <border>
        <left/>
        <right/>
        <bottom/>
      </border>
    </dxf>
    <dxf>
      <font>
        <color theme="0"/>
      </font>
    </dxf>
    <dxf>
      <font>
        <color theme="0"/>
      </font>
      <fill>
        <patternFill>
          <fgColor theme="0"/>
          <bgColor theme="0"/>
        </patternFill>
      </fill>
      <border>
        <left/>
        <right/>
        <top style="thin">
          <color auto="1"/>
        </top>
        <bottom/>
        <vertical/>
        <horizontal/>
      </border>
    </dxf>
    <dxf>
      <font>
        <color theme="0"/>
      </font>
      <fill>
        <patternFill>
          <fgColor theme="0"/>
          <bgColor theme="0"/>
        </patternFill>
      </fill>
    </dxf>
    <dxf>
      <font>
        <color theme="0"/>
      </font>
      <fill>
        <patternFill>
          <fgColor theme="0"/>
          <bgColor theme="0"/>
        </patternFill>
      </fill>
      <border>
        <left/>
        <right/>
        <top/>
        <vertical/>
        <horizontal/>
      </border>
    </dxf>
    <dxf>
      <font>
        <color theme="0"/>
      </font>
      <fill>
        <patternFill>
          <fgColor theme="0"/>
          <bgColor theme="0"/>
        </patternFill>
      </fill>
      <border>
        <left/>
        <right/>
        <vertical/>
        <horizontal/>
      </border>
    </dxf>
    <dxf>
      <font>
        <color theme="0"/>
      </font>
      <fill>
        <patternFill>
          <fgColor theme="0"/>
          <bgColor theme="0"/>
        </patternFill>
      </fill>
      <border>
        <left/>
        <right/>
        <bottom/>
        <vertical/>
        <horizontal/>
      </border>
    </dxf>
    <dxf>
      <font>
        <color theme="0"/>
      </font>
      <fill>
        <patternFill>
          <fgColor theme="0"/>
          <bgColor theme="0"/>
        </patternFill>
      </fill>
      <border>
        <left/>
        <right/>
        <bottom/>
        <vertical/>
        <horizontal/>
      </border>
    </dxf>
    <dxf>
      <font>
        <color theme="0"/>
      </font>
      <fill>
        <patternFill>
          <fgColor auto="1"/>
        </patternFill>
      </fill>
    </dxf>
    <dxf>
      <font>
        <color theme="0"/>
      </font>
      <fill>
        <patternFill>
          <fgColor theme="0"/>
          <bgColor theme="0"/>
        </patternFill>
      </fill>
      <border>
        <left/>
        <right/>
        <top/>
        <bottom/>
        <vertical/>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s>
  <tableStyles count="2" defaultTableStyle="TableStyleMedium2" defaultPivotStyle="PivotStyleLight16">
    <tableStyle name="Style de tableau croisé dynamique 1" table="0" count="1">
      <tableStyleElement type="wholeTable" dxfId="39"/>
    </tableStyle>
    <tableStyle name="Style de tableau croisé dynamique 2" table="0" count="1">
      <tableStyleElement type="wholeTable" dxfId="38"/>
    </tableStyle>
  </tableStyles>
  <colors>
    <mruColors>
      <color rgb="FFB5D3B1"/>
      <color rgb="FF94C08E"/>
      <color rgb="FFA4C99F"/>
      <color rgb="FF8EDA8E"/>
      <color rgb="FFA6E2A6"/>
      <color rgb="FFD1D1FF"/>
      <color rgb="FF216521"/>
      <color rgb="FF339933"/>
      <color rgb="FF6666FF"/>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2</xdr:col>
      <xdr:colOff>157657</xdr:colOff>
      <xdr:row>0</xdr:row>
      <xdr:rowOff>45982</xdr:rowOff>
    </xdr:from>
    <xdr:to>
      <xdr:col>8</xdr:col>
      <xdr:colOff>59122</xdr:colOff>
      <xdr:row>1</xdr:row>
      <xdr:rowOff>159531</xdr:rowOff>
    </xdr:to>
    <xdr:pic>
      <xdr:nvPicPr>
        <xdr:cNvPr id="2"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19657" y="45982"/>
          <a:ext cx="1418896" cy="304049"/>
        </a:xfrm>
        <a:prstGeom prst="rect">
          <a:avLst/>
        </a:prstGeom>
      </xdr:spPr>
    </xdr:pic>
    <xdr:clientData/>
  </xdr:twoCellAnchor>
  <xdr:twoCellAnchor editAs="oneCell">
    <xdr:from>
      <xdr:col>2</xdr:col>
      <xdr:colOff>164225</xdr:colOff>
      <xdr:row>113</xdr:row>
      <xdr:rowOff>45982</xdr:rowOff>
    </xdr:from>
    <xdr:to>
      <xdr:col>8</xdr:col>
      <xdr:colOff>65690</xdr:colOff>
      <xdr:row>114</xdr:row>
      <xdr:rowOff>159531</xdr:rowOff>
    </xdr:to>
    <xdr:pic>
      <xdr:nvPicPr>
        <xdr:cNvPr id="33" name="Image 3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26225" y="11922672"/>
          <a:ext cx="1418896" cy="304049"/>
        </a:xfrm>
        <a:prstGeom prst="rect">
          <a:avLst/>
        </a:prstGeom>
      </xdr:spPr>
    </xdr:pic>
    <xdr:clientData/>
  </xdr:twoCellAnchor>
  <xdr:twoCellAnchor editAs="oneCell">
    <xdr:from>
      <xdr:col>2</xdr:col>
      <xdr:colOff>183932</xdr:colOff>
      <xdr:row>175</xdr:row>
      <xdr:rowOff>39414</xdr:rowOff>
    </xdr:from>
    <xdr:to>
      <xdr:col>8</xdr:col>
      <xdr:colOff>85397</xdr:colOff>
      <xdr:row>176</xdr:row>
      <xdr:rowOff>152963</xdr:rowOff>
    </xdr:to>
    <xdr:pic>
      <xdr:nvPicPr>
        <xdr:cNvPr id="35" name="Image 3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45932" y="23805931"/>
          <a:ext cx="1418896" cy="304049"/>
        </a:xfrm>
        <a:prstGeom prst="rect">
          <a:avLst/>
        </a:prstGeom>
      </xdr:spPr>
    </xdr:pic>
    <xdr:clientData/>
  </xdr:twoCellAnchor>
  <xdr:twoCellAnchor editAs="oneCell">
    <xdr:from>
      <xdr:col>2</xdr:col>
      <xdr:colOff>164224</xdr:colOff>
      <xdr:row>237</xdr:row>
      <xdr:rowOff>52551</xdr:rowOff>
    </xdr:from>
    <xdr:to>
      <xdr:col>8</xdr:col>
      <xdr:colOff>65689</xdr:colOff>
      <xdr:row>238</xdr:row>
      <xdr:rowOff>166100</xdr:rowOff>
    </xdr:to>
    <xdr:pic>
      <xdr:nvPicPr>
        <xdr:cNvPr id="36" name="Image 3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26224" y="35695758"/>
          <a:ext cx="1418896" cy="304049"/>
        </a:xfrm>
        <a:prstGeom prst="rect">
          <a:avLst/>
        </a:prstGeom>
      </xdr:spPr>
    </xdr:pic>
    <xdr:clientData/>
  </xdr:twoCellAnchor>
  <xdr:twoCellAnchor editAs="oneCell">
    <xdr:from>
      <xdr:col>2</xdr:col>
      <xdr:colOff>164225</xdr:colOff>
      <xdr:row>299</xdr:row>
      <xdr:rowOff>45983</xdr:rowOff>
    </xdr:from>
    <xdr:to>
      <xdr:col>8</xdr:col>
      <xdr:colOff>65690</xdr:colOff>
      <xdr:row>300</xdr:row>
      <xdr:rowOff>159533</xdr:rowOff>
    </xdr:to>
    <xdr:pic>
      <xdr:nvPicPr>
        <xdr:cNvPr id="37" name="Image 3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26225" y="47585586"/>
          <a:ext cx="1418896" cy="304049"/>
        </a:xfrm>
        <a:prstGeom prst="rect">
          <a:avLst/>
        </a:prstGeom>
      </xdr:spPr>
    </xdr:pic>
    <xdr:clientData/>
  </xdr:twoCellAnchor>
  <xdr:twoCellAnchor editAs="oneCell">
    <xdr:from>
      <xdr:col>2</xdr:col>
      <xdr:colOff>190500</xdr:colOff>
      <xdr:row>361</xdr:row>
      <xdr:rowOff>45983</xdr:rowOff>
    </xdr:from>
    <xdr:to>
      <xdr:col>8</xdr:col>
      <xdr:colOff>91965</xdr:colOff>
      <xdr:row>362</xdr:row>
      <xdr:rowOff>159532</xdr:rowOff>
    </xdr:to>
    <xdr:pic>
      <xdr:nvPicPr>
        <xdr:cNvPr id="38" name="Image 3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00" y="59481983"/>
          <a:ext cx="1418896" cy="304049"/>
        </a:xfrm>
        <a:prstGeom prst="rect">
          <a:avLst/>
        </a:prstGeom>
      </xdr:spPr>
    </xdr:pic>
    <xdr:clientData/>
  </xdr:twoCellAnchor>
  <xdr:twoCellAnchor editAs="oneCell">
    <xdr:from>
      <xdr:col>2</xdr:col>
      <xdr:colOff>170793</xdr:colOff>
      <xdr:row>423</xdr:row>
      <xdr:rowOff>45983</xdr:rowOff>
    </xdr:from>
    <xdr:to>
      <xdr:col>8</xdr:col>
      <xdr:colOff>72258</xdr:colOff>
      <xdr:row>424</xdr:row>
      <xdr:rowOff>159532</xdr:rowOff>
    </xdr:to>
    <xdr:pic>
      <xdr:nvPicPr>
        <xdr:cNvPr id="39" name="Image 38"/>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793" y="71378380"/>
          <a:ext cx="1418896" cy="304049"/>
        </a:xfrm>
        <a:prstGeom prst="rect">
          <a:avLst/>
        </a:prstGeom>
      </xdr:spPr>
    </xdr:pic>
    <xdr:clientData/>
  </xdr:twoCellAnchor>
  <xdr:twoCellAnchor editAs="oneCell">
    <xdr:from>
      <xdr:col>2</xdr:col>
      <xdr:colOff>177362</xdr:colOff>
      <xdr:row>485</xdr:row>
      <xdr:rowOff>45983</xdr:rowOff>
    </xdr:from>
    <xdr:to>
      <xdr:col>8</xdr:col>
      <xdr:colOff>78827</xdr:colOff>
      <xdr:row>486</xdr:row>
      <xdr:rowOff>159532</xdr:rowOff>
    </xdr:to>
    <xdr:pic>
      <xdr:nvPicPr>
        <xdr:cNvPr id="40" name="Image 39"/>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9362" y="83274776"/>
          <a:ext cx="1418896" cy="304049"/>
        </a:xfrm>
        <a:prstGeom prst="rect">
          <a:avLst/>
        </a:prstGeom>
      </xdr:spPr>
    </xdr:pic>
    <xdr:clientData/>
  </xdr:twoCellAnchor>
  <xdr:twoCellAnchor editAs="oneCell">
    <xdr:from>
      <xdr:col>2</xdr:col>
      <xdr:colOff>190500</xdr:colOff>
      <xdr:row>547</xdr:row>
      <xdr:rowOff>45983</xdr:rowOff>
    </xdr:from>
    <xdr:to>
      <xdr:col>8</xdr:col>
      <xdr:colOff>91965</xdr:colOff>
      <xdr:row>548</xdr:row>
      <xdr:rowOff>159533</xdr:rowOff>
    </xdr:to>
    <xdr:pic>
      <xdr:nvPicPr>
        <xdr:cNvPr id="41" name="Image 40"/>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00" y="95171173"/>
          <a:ext cx="1418896" cy="304049"/>
        </a:xfrm>
        <a:prstGeom prst="rect">
          <a:avLst/>
        </a:prstGeom>
      </xdr:spPr>
    </xdr:pic>
    <xdr:clientData/>
  </xdr:twoCellAnchor>
  <xdr:twoCellAnchor editAs="oneCell">
    <xdr:from>
      <xdr:col>2</xdr:col>
      <xdr:colOff>183931</xdr:colOff>
      <xdr:row>609</xdr:row>
      <xdr:rowOff>45983</xdr:rowOff>
    </xdr:from>
    <xdr:to>
      <xdr:col>8</xdr:col>
      <xdr:colOff>85396</xdr:colOff>
      <xdr:row>610</xdr:row>
      <xdr:rowOff>159532</xdr:rowOff>
    </xdr:to>
    <xdr:pic>
      <xdr:nvPicPr>
        <xdr:cNvPr id="42" name="Image 4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45931" y="107067569"/>
          <a:ext cx="1418896" cy="304049"/>
        </a:xfrm>
        <a:prstGeom prst="rect">
          <a:avLst/>
        </a:prstGeom>
      </xdr:spPr>
    </xdr:pic>
    <xdr:clientData/>
  </xdr:twoCellAnchor>
  <xdr:twoCellAnchor editAs="oneCell">
    <xdr:from>
      <xdr:col>2</xdr:col>
      <xdr:colOff>183931</xdr:colOff>
      <xdr:row>671</xdr:row>
      <xdr:rowOff>45983</xdr:rowOff>
    </xdr:from>
    <xdr:to>
      <xdr:col>8</xdr:col>
      <xdr:colOff>85396</xdr:colOff>
      <xdr:row>672</xdr:row>
      <xdr:rowOff>159532</xdr:rowOff>
    </xdr:to>
    <xdr:pic>
      <xdr:nvPicPr>
        <xdr:cNvPr id="43" name="Image 4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45931" y="118963966"/>
          <a:ext cx="1418896" cy="304049"/>
        </a:xfrm>
        <a:prstGeom prst="rect">
          <a:avLst/>
        </a:prstGeom>
      </xdr:spPr>
    </xdr:pic>
    <xdr:clientData/>
  </xdr:twoCellAnchor>
  <xdr:twoCellAnchor editAs="oneCell">
    <xdr:from>
      <xdr:col>2</xdr:col>
      <xdr:colOff>164224</xdr:colOff>
      <xdr:row>733</xdr:row>
      <xdr:rowOff>45982</xdr:rowOff>
    </xdr:from>
    <xdr:to>
      <xdr:col>8</xdr:col>
      <xdr:colOff>65689</xdr:colOff>
      <xdr:row>734</xdr:row>
      <xdr:rowOff>159531</xdr:rowOff>
    </xdr:to>
    <xdr:pic>
      <xdr:nvPicPr>
        <xdr:cNvPr id="44" name="Image 4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26224" y="130860361"/>
          <a:ext cx="1418896" cy="304049"/>
        </a:xfrm>
        <a:prstGeom prst="rect">
          <a:avLst/>
        </a:prstGeom>
      </xdr:spPr>
    </xdr:pic>
    <xdr:clientData/>
  </xdr:twoCellAnchor>
  <xdr:twoCellAnchor editAs="oneCell">
    <xdr:from>
      <xdr:col>2</xdr:col>
      <xdr:colOff>170793</xdr:colOff>
      <xdr:row>795</xdr:row>
      <xdr:rowOff>45983</xdr:rowOff>
    </xdr:from>
    <xdr:to>
      <xdr:col>8</xdr:col>
      <xdr:colOff>72258</xdr:colOff>
      <xdr:row>796</xdr:row>
      <xdr:rowOff>159532</xdr:rowOff>
    </xdr:to>
    <xdr:pic>
      <xdr:nvPicPr>
        <xdr:cNvPr id="45" name="Image 4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793" y="142756759"/>
          <a:ext cx="1418896" cy="304049"/>
        </a:xfrm>
        <a:prstGeom prst="rect">
          <a:avLst/>
        </a:prstGeom>
      </xdr:spPr>
    </xdr:pic>
    <xdr:clientData/>
  </xdr:twoCellAnchor>
  <xdr:twoCellAnchor editAs="oneCell">
    <xdr:from>
      <xdr:col>2</xdr:col>
      <xdr:colOff>144517</xdr:colOff>
      <xdr:row>857</xdr:row>
      <xdr:rowOff>45982</xdr:rowOff>
    </xdr:from>
    <xdr:to>
      <xdr:col>8</xdr:col>
      <xdr:colOff>45982</xdr:colOff>
      <xdr:row>858</xdr:row>
      <xdr:rowOff>159531</xdr:rowOff>
    </xdr:to>
    <xdr:pic>
      <xdr:nvPicPr>
        <xdr:cNvPr id="46" name="Image 4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06517" y="154653154"/>
          <a:ext cx="1418896" cy="304049"/>
        </a:xfrm>
        <a:prstGeom prst="rect">
          <a:avLst/>
        </a:prstGeom>
      </xdr:spPr>
    </xdr:pic>
    <xdr:clientData/>
  </xdr:twoCellAnchor>
  <xdr:twoCellAnchor editAs="oneCell">
    <xdr:from>
      <xdr:col>2</xdr:col>
      <xdr:colOff>170793</xdr:colOff>
      <xdr:row>919</xdr:row>
      <xdr:rowOff>45983</xdr:rowOff>
    </xdr:from>
    <xdr:to>
      <xdr:col>8</xdr:col>
      <xdr:colOff>72258</xdr:colOff>
      <xdr:row>920</xdr:row>
      <xdr:rowOff>159532</xdr:rowOff>
    </xdr:to>
    <xdr:pic>
      <xdr:nvPicPr>
        <xdr:cNvPr id="47" name="Image 4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2793" y="166549552"/>
          <a:ext cx="1418896" cy="304049"/>
        </a:xfrm>
        <a:prstGeom prst="rect">
          <a:avLst/>
        </a:prstGeom>
      </xdr:spPr>
    </xdr:pic>
    <xdr:clientData/>
  </xdr:twoCellAnchor>
  <xdr:twoCellAnchor editAs="oneCell">
    <xdr:from>
      <xdr:col>2</xdr:col>
      <xdr:colOff>157656</xdr:colOff>
      <xdr:row>981</xdr:row>
      <xdr:rowOff>45983</xdr:rowOff>
    </xdr:from>
    <xdr:to>
      <xdr:col>8</xdr:col>
      <xdr:colOff>59121</xdr:colOff>
      <xdr:row>982</xdr:row>
      <xdr:rowOff>159532</xdr:rowOff>
    </xdr:to>
    <xdr:pic>
      <xdr:nvPicPr>
        <xdr:cNvPr id="48" name="Image 4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19656" y="178445949"/>
          <a:ext cx="1418896" cy="304049"/>
        </a:xfrm>
        <a:prstGeom prst="rect">
          <a:avLst/>
        </a:prstGeom>
      </xdr:spPr>
    </xdr:pic>
    <xdr:clientData/>
  </xdr:twoCellAnchor>
  <xdr:twoCellAnchor editAs="oneCell">
    <xdr:from>
      <xdr:col>2</xdr:col>
      <xdr:colOff>183931</xdr:colOff>
      <xdr:row>1043</xdr:row>
      <xdr:rowOff>45983</xdr:rowOff>
    </xdr:from>
    <xdr:to>
      <xdr:col>8</xdr:col>
      <xdr:colOff>85396</xdr:colOff>
      <xdr:row>1044</xdr:row>
      <xdr:rowOff>159532</xdr:rowOff>
    </xdr:to>
    <xdr:pic>
      <xdr:nvPicPr>
        <xdr:cNvPr id="49" name="Image 48"/>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45931" y="190342345"/>
          <a:ext cx="1418896" cy="304049"/>
        </a:xfrm>
        <a:prstGeom prst="rect">
          <a:avLst/>
        </a:prstGeom>
      </xdr:spPr>
    </xdr:pic>
    <xdr:clientData/>
  </xdr:twoCellAnchor>
  <xdr:twoCellAnchor editAs="oneCell">
    <xdr:from>
      <xdr:col>2</xdr:col>
      <xdr:colOff>157656</xdr:colOff>
      <xdr:row>1105</xdr:row>
      <xdr:rowOff>45983</xdr:rowOff>
    </xdr:from>
    <xdr:to>
      <xdr:col>8</xdr:col>
      <xdr:colOff>59121</xdr:colOff>
      <xdr:row>1106</xdr:row>
      <xdr:rowOff>159532</xdr:rowOff>
    </xdr:to>
    <xdr:pic>
      <xdr:nvPicPr>
        <xdr:cNvPr id="50" name="Image 49"/>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19656" y="202238742"/>
          <a:ext cx="1418896" cy="304049"/>
        </a:xfrm>
        <a:prstGeom prst="rect">
          <a:avLst/>
        </a:prstGeom>
      </xdr:spPr>
    </xdr:pic>
    <xdr:clientData/>
  </xdr:twoCellAnchor>
  <xdr:twoCellAnchor editAs="oneCell">
    <xdr:from>
      <xdr:col>2</xdr:col>
      <xdr:colOff>177362</xdr:colOff>
      <xdr:row>1167</xdr:row>
      <xdr:rowOff>45983</xdr:rowOff>
    </xdr:from>
    <xdr:to>
      <xdr:col>8</xdr:col>
      <xdr:colOff>78827</xdr:colOff>
      <xdr:row>1168</xdr:row>
      <xdr:rowOff>159533</xdr:rowOff>
    </xdr:to>
    <xdr:pic>
      <xdr:nvPicPr>
        <xdr:cNvPr id="51" name="Image 50"/>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9362" y="214135138"/>
          <a:ext cx="1418896" cy="304049"/>
        </a:xfrm>
        <a:prstGeom prst="rect">
          <a:avLst/>
        </a:prstGeom>
      </xdr:spPr>
    </xdr:pic>
    <xdr:clientData/>
  </xdr:twoCellAnchor>
  <xdr:twoCellAnchor editAs="oneCell">
    <xdr:from>
      <xdr:col>2</xdr:col>
      <xdr:colOff>164224</xdr:colOff>
      <xdr:row>1229</xdr:row>
      <xdr:rowOff>45983</xdr:rowOff>
    </xdr:from>
    <xdr:to>
      <xdr:col>8</xdr:col>
      <xdr:colOff>65689</xdr:colOff>
      <xdr:row>1230</xdr:row>
      <xdr:rowOff>159531</xdr:rowOff>
    </xdr:to>
    <xdr:pic>
      <xdr:nvPicPr>
        <xdr:cNvPr id="52" name="Image 5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26224" y="226031535"/>
          <a:ext cx="1418896" cy="304049"/>
        </a:xfrm>
        <a:prstGeom prst="rect">
          <a:avLst/>
        </a:prstGeom>
      </xdr:spPr>
    </xdr:pic>
    <xdr:clientData/>
  </xdr:twoCellAnchor>
  <xdr:oneCellAnchor>
    <xdr:from>
      <xdr:col>2</xdr:col>
      <xdr:colOff>183932</xdr:colOff>
      <xdr:row>60</xdr:row>
      <xdr:rowOff>39414</xdr:rowOff>
    </xdr:from>
    <xdr:ext cx="1415940" cy="304049"/>
    <xdr:pic>
      <xdr:nvPicPr>
        <xdr:cNvPr id="22" name="Image 2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45932" y="35701014"/>
          <a:ext cx="1415940" cy="304049"/>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0</xdr:col>
          <xdr:colOff>28575</xdr:colOff>
          <xdr:row>4</xdr:row>
          <xdr:rowOff>180975</xdr:rowOff>
        </xdr:from>
        <xdr:to>
          <xdr:col>1</xdr:col>
          <xdr:colOff>180975</xdr:colOff>
          <xdr:row>6</xdr:row>
          <xdr:rowOff>104775</xdr:rowOff>
        </xdr:to>
        <xdr:sp macro="" textlink="">
          <xdr:nvSpPr>
            <xdr:cNvPr id="1166" name="CommandButton1" hidden="1">
              <a:extLst>
                <a:ext uri="{63B3BB69-23CF-44E3-9099-C40C66FF867C}">
                  <a14:compatExt spid="_x0000_s11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28575</xdr:colOff>
          <xdr:row>10</xdr:row>
          <xdr:rowOff>171450</xdr:rowOff>
        </xdr:from>
        <xdr:to>
          <xdr:col>1</xdr:col>
          <xdr:colOff>180975</xdr:colOff>
          <xdr:row>12</xdr:row>
          <xdr:rowOff>104775</xdr:rowOff>
        </xdr:to>
        <xdr:sp macro="" textlink="">
          <xdr:nvSpPr>
            <xdr:cNvPr id="1169" name="CommandButton2" hidden="1">
              <a:extLst>
                <a:ext uri="{63B3BB69-23CF-44E3-9099-C40C66FF867C}">
                  <a14:compatExt spid="_x0000_s11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xdr:colOff>
      <xdr:row>0</xdr:row>
      <xdr:rowOff>1</xdr:rowOff>
    </xdr:from>
    <xdr:to>
      <xdr:col>36</xdr:col>
      <xdr:colOff>246531</xdr:colOff>
      <xdr:row>4</xdr:row>
      <xdr:rowOff>11207</xdr:rowOff>
    </xdr:to>
    <xdr:grpSp>
      <xdr:nvGrpSpPr>
        <xdr:cNvPr id="3" name="Groupe 2"/>
        <xdr:cNvGrpSpPr/>
      </xdr:nvGrpSpPr>
      <xdr:grpSpPr>
        <a:xfrm>
          <a:off x="280149" y="1"/>
          <a:ext cx="10051676" cy="773206"/>
          <a:chOff x="1042149" y="33619"/>
          <a:chExt cx="10051676" cy="773206"/>
        </a:xfrm>
      </xdr:grpSpPr>
      <xdr:pic>
        <xdr:nvPicPr>
          <xdr:cNvPr id="2" name="Image 1"/>
          <xdr:cNvPicPr>
            <a:picLocks noChangeAspect="1"/>
          </xdr:cNvPicPr>
        </xdr:nvPicPr>
        <xdr:blipFill rotWithShape="1">
          <a:blip xmlns:r="http://schemas.openxmlformats.org/officeDocument/2006/relationships" r:embed="rId1"/>
          <a:srcRect r="1362" b="84265"/>
          <a:stretch/>
        </xdr:blipFill>
        <xdr:spPr>
          <a:xfrm>
            <a:off x="1042149" y="33619"/>
            <a:ext cx="10051676" cy="257734"/>
          </a:xfrm>
          <a:prstGeom prst="rect">
            <a:avLst/>
          </a:prstGeom>
        </xdr:spPr>
      </xdr:pic>
      <xdr:pic>
        <xdr:nvPicPr>
          <xdr:cNvPr id="6" name="Image 5"/>
          <xdr:cNvPicPr>
            <a:picLocks noChangeAspect="1"/>
          </xdr:cNvPicPr>
        </xdr:nvPicPr>
        <xdr:blipFill rotWithShape="1">
          <a:blip xmlns:r="http://schemas.openxmlformats.org/officeDocument/2006/relationships" r:embed="rId1"/>
          <a:srcRect t="1369" r="50076" b="52798"/>
          <a:stretch/>
        </xdr:blipFill>
        <xdr:spPr>
          <a:xfrm>
            <a:off x="1042149" y="56031"/>
            <a:ext cx="5087470" cy="750794"/>
          </a:xfrm>
          <a:prstGeom prst="rect">
            <a:avLst/>
          </a:prstGeom>
        </xdr:spPr>
      </xdr:pic>
    </xdr:grpSp>
    <xdr:clientData/>
  </xdr:twoCellAnchor>
  <xdr:oneCellAnchor>
    <xdr:from>
      <xdr:col>52</xdr:col>
      <xdr:colOff>22413</xdr:colOff>
      <xdr:row>7</xdr:row>
      <xdr:rowOff>33617</xdr:rowOff>
    </xdr:from>
    <xdr:ext cx="5029199" cy="500094"/>
    <xdr:pic>
      <xdr:nvPicPr>
        <xdr:cNvPr id="8" name="Image 7"/>
        <xdr:cNvPicPr>
          <a:picLocks noChangeAspect="1"/>
        </xdr:cNvPicPr>
      </xdr:nvPicPr>
      <xdr:blipFill rotWithShape="1">
        <a:blip xmlns:r="http://schemas.openxmlformats.org/officeDocument/2006/relationships" r:embed="rId2"/>
        <a:srcRect t="8226" r="42046"/>
        <a:stretch/>
      </xdr:blipFill>
      <xdr:spPr>
        <a:xfrm>
          <a:off x="1064560" y="1400735"/>
          <a:ext cx="5029199" cy="500094"/>
        </a:xfrm>
        <a:prstGeom prst="rect">
          <a:avLst/>
        </a:prstGeom>
      </xdr:spPr>
    </xdr:pic>
    <xdr:clientData/>
  </xdr:oneCellAnchor>
  <xdr:twoCellAnchor>
    <xdr:from>
      <xdr:col>52</xdr:col>
      <xdr:colOff>2</xdr:colOff>
      <xdr:row>0</xdr:row>
      <xdr:rowOff>1</xdr:rowOff>
    </xdr:from>
    <xdr:to>
      <xdr:col>87</xdr:col>
      <xdr:colOff>246531</xdr:colOff>
      <xdr:row>4</xdr:row>
      <xdr:rowOff>11207</xdr:rowOff>
    </xdr:to>
    <xdr:grpSp>
      <xdr:nvGrpSpPr>
        <xdr:cNvPr id="9" name="Groupe 8"/>
        <xdr:cNvGrpSpPr/>
      </xdr:nvGrpSpPr>
      <xdr:grpSpPr>
        <a:xfrm>
          <a:off x="1400737" y="1"/>
          <a:ext cx="10051676" cy="773206"/>
          <a:chOff x="1042149" y="33619"/>
          <a:chExt cx="10051676" cy="773206"/>
        </a:xfrm>
      </xdr:grpSpPr>
      <xdr:pic>
        <xdr:nvPicPr>
          <xdr:cNvPr id="10" name="Image 9"/>
          <xdr:cNvPicPr>
            <a:picLocks noChangeAspect="1"/>
          </xdr:cNvPicPr>
        </xdr:nvPicPr>
        <xdr:blipFill rotWithShape="1">
          <a:blip xmlns:r="http://schemas.openxmlformats.org/officeDocument/2006/relationships" r:embed="rId1"/>
          <a:srcRect r="1362" b="84265"/>
          <a:stretch/>
        </xdr:blipFill>
        <xdr:spPr>
          <a:xfrm>
            <a:off x="1042149" y="33619"/>
            <a:ext cx="10051676" cy="257734"/>
          </a:xfrm>
          <a:prstGeom prst="rect">
            <a:avLst/>
          </a:prstGeom>
        </xdr:spPr>
      </xdr:pic>
      <xdr:pic>
        <xdr:nvPicPr>
          <xdr:cNvPr id="11" name="Image 10"/>
          <xdr:cNvPicPr>
            <a:picLocks noChangeAspect="1"/>
          </xdr:cNvPicPr>
        </xdr:nvPicPr>
        <xdr:blipFill rotWithShape="1">
          <a:blip xmlns:r="http://schemas.openxmlformats.org/officeDocument/2006/relationships" r:embed="rId1"/>
          <a:srcRect t="1369" r="50076" b="52798"/>
          <a:stretch/>
        </xdr:blipFill>
        <xdr:spPr>
          <a:xfrm>
            <a:off x="1042149" y="56031"/>
            <a:ext cx="5087470" cy="750794"/>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88</xdr:col>
          <xdr:colOff>66675</xdr:colOff>
          <xdr:row>7</xdr:row>
          <xdr:rowOff>19050</xdr:rowOff>
        </xdr:from>
        <xdr:to>
          <xdr:col>94</xdr:col>
          <xdr:colOff>85725</xdr:colOff>
          <xdr:row>9</xdr:row>
          <xdr:rowOff>180975</xdr:rowOff>
        </xdr:to>
        <xdr:sp macro="" textlink="">
          <xdr:nvSpPr>
            <xdr:cNvPr id="2059" name="CommandButton1" hidden="1">
              <a:extLst>
                <a:ext uri="{63B3BB69-23CF-44E3-9099-C40C66FF867C}">
                  <a14:compatExt spid="_x0000_s20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88</xdr:col>
          <xdr:colOff>66675</xdr:colOff>
          <xdr:row>2</xdr:row>
          <xdr:rowOff>133350</xdr:rowOff>
        </xdr:from>
        <xdr:to>
          <xdr:col>95</xdr:col>
          <xdr:colOff>409575</xdr:colOff>
          <xdr:row>7</xdr:row>
          <xdr:rowOff>9525</xdr:rowOff>
        </xdr:to>
        <xdr:sp macro="" textlink="">
          <xdr:nvSpPr>
            <xdr:cNvPr id="2069" name="CommandButton2" hidden="1">
              <a:extLst>
                <a:ext uri="{63B3BB69-23CF-44E3-9099-C40C66FF867C}">
                  <a14:compatExt spid="_x0000_s20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drawing" Target="../drawings/drawing1.xml"/><Relationship Id="rId7" Type="http://schemas.openxmlformats.org/officeDocument/2006/relationships/control" Target="../activeX/activeX2.xml"/><Relationship Id="rId2" Type="http://schemas.openxmlformats.org/officeDocument/2006/relationships/printerSettings" Target="../printerSettings/printerSettings1.bin"/><Relationship Id="rId1" Type="http://schemas.openxmlformats.org/officeDocument/2006/relationships/hyperlink" Target="mailto:support.sna@customer.safrangroup.com" TargetMode="External"/><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1.vml"/><Relationship Id="rId9"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6" Type="http://schemas.openxmlformats.org/officeDocument/2006/relationships/hyperlink" Target="https://fr.wikipedia.org/wiki/TUIfly_Nordic" TargetMode="External"/><Relationship Id="rId117" Type="http://schemas.openxmlformats.org/officeDocument/2006/relationships/hyperlink" Target="https://fr.wikipedia.org/wiki/Transavia_Airlines" TargetMode="External"/><Relationship Id="rId21" Type="http://schemas.openxmlformats.org/officeDocument/2006/relationships/hyperlink" Target="https://fr.wikipedia.org/wiki/Buddha_Air" TargetMode="External"/><Relationship Id="rId42" Type="http://schemas.openxmlformats.org/officeDocument/2006/relationships/hyperlink" Target="https://fr.wikipedia.org/wiki/CanJet" TargetMode="External"/><Relationship Id="rId47" Type="http://schemas.openxmlformats.org/officeDocument/2006/relationships/hyperlink" Target="https://fr.wikipedia.org/wiki/Air_S%C3%A9n%C3%A9gal" TargetMode="External"/><Relationship Id="rId63" Type="http://schemas.openxmlformats.org/officeDocument/2006/relationships/hyperlink" Target="https://fr.wikipedia.org/wiki/Jet_Airways" TargetMode="External"/><Relationship Id="rId68" Type="http://schemas.openxmlformats.org/officeDocument/2006/relationships/hyperlink" Target="https://fr.wikipedia.org/wiki/L%C3%ADneas_A%C3%A9reas_Azteca" TargetMode="External"/><Relationship Id="rId84" Type="http://schemas.openxmlformats.org/officeDocument/2006/relationships/hyperlink" Target="https://fr.wikipedia.org/wiki/Royal_Air_Maroc" TargetMode="External"/><Relationship Id="rId89" Type="http://schemas.openxmlformats.org/officeDocument/2006/relationships/hyperlink" Target="https://fr.wikipedia.org/wiki/Airlinair" TargetMode="External"/><Relationship Id="rId112" Type="http://schemas.openxmlformats.org/officeDocument/2006/relationships/hyperlink" Target="https://fr.wikipedia.org/wiki/Thai_Airways_International" TargetMode="External"/><Relationship Id="rId16" Type="http://schemas.openxmlformats.org/officeDocument/2006/relationships/hyperlink" Target="https://fr.wikipedia.org/wiki/Santa_Barbara_Airlines" TargetMode="External"/><Relationship Id="rId107" Type="http://schemas.openxmlformats.org/officeDocument/2006/relationships/hyperlink" Target="https://fr.wikipedia.org/wiki/TACV" TargetMode="External"/><Relationship Id="rId11" Type="http://schemas.openxmlformats.org/officeDocument/2006/relationships/hyperlink" Target="https://fr.wikipedia.org/wiki/Air_Zimbabwe" TargetMode="External"/><Relationship Id="rId32" Type="http://schemas.openxmlformats.org/officeDocument/2006/relationships/hyperlink" Target="https://fr.wikipedia.org/wiki/Belavia" TargetMode="External"/><Relationship Id="rId37" Type="http://schemas.openxmlformats.org/officeDocument/2006/relationships/hyperlink" Target="https://fr.wikipedia.org/wiki/Brit_Air" TargetMode="External"/><Relationship Id="rId53" Type="http://schemas.openxmlformats.org/officeDocument/2006/relationships/hyperlink" Target="https://fr.wikipedia.org/w/index.php?title=Afrique_Airlines&amp;action=edit&amp;redlink=1" TargetMode="External"/><Relationship Id="rId58" Type="http://schemas.openxmlformats.org/officeDocument/2006/relationships/hyperlink" Target="https://fr.wikipedia.org/wiki/Fly_Globespan" TargetMode="External"/><Relationship Id="rId74" Type="http://schemas.openxmlformats.org/officeDocument/2006/relationships/hyperlink" Target="https://fr.wikipedia.org/wiki/Midwest_Connect" TargetMode="External"/><Relationship Id="rId79" Type="http://schemas.openxmlformats.org/officeDocument/2006/relationships/hyperlink" Target="https://fr.wikipedia.org/w/index.php?title=Nepc_Airlines&amp;action=edit&amp;redlink=1" TargetMode="External"/><Relationship Id="rId102" Type="http://schemas.openxmlformats.org/officeDocument/2006/relationships/hyperlink" Target="https://fr.wikipedia.org/wiki/Saudi_Arabian_Airlines" TargetMode="External"/><Relationship Id="rId123" Type="http://schemas.openxmlformats.org/officeDocument/2006/relationships/hyperlink" Target="https://fr.wikipedia.org/wiki/Tavrey_Airlines" TargetMode="External"/><Relationship Id="rId128" Type="http://schemas.openxmlformats.org/officeDocument/2006/relationships/hyperlink" Target="https://fr.wikipedia.org/w/index.php?title=Phuket_Air&amp;action=edit&amp;redlink=1" TargetMode="External"/><Relationship Id="rId5" Type="http://schemas.openxmlformats.org/officeDocument/2006/relationships/hyperlink" Target="https://fr.wikipedia.org/wiki/ATA_Airlines" TargetMode="External"/><Relationship Id="rId90" Type="http://schemas.openxmlformats.org/officeDocument/2006/relationships/hyperlink" Target="https://fr.wikipedia.org/wiki/Royal_Nepal_Airlines" TargetMode="External"/><Relationship Id="rId95" Type="http://schemas.openxmlformats.org/officeDocument/2006/relationships/hyperlink" Target="https://fr.wikipedia.org/wiki/Air_Vall%C3%A9e" TargetMode="External"/><Relationship Id="rId19" Type="http://schemas.openxmlformats.org/officeDocument/2006/relationships/hyperlink" Target="https://fr.wikipedia.org/wiki/Flybe" TargetMode="External"/><Relationship Id="rId14" Type="http://schemas.openxmlformats.org/officeDocument/2006/relationships/hyperlink" Target="https://fr.wikipedia.org/wiki/Biman_Bangladesh_Airlines" TargetMode="External"/><Relationship Id="rId22" Type="http://schemas.openxmlformats.org/officeDocument/2006/relationships/hyperlink" Target="https://fr.wikipedia.org/wiki/Air_M%C3%A9diterran%C3%A9e" TargetMode="External"/><Relationship Id="rId27" Type="http://schemas.openxmlformats.org/officeDocument/2006/relationships/hyperlink" Target="https://fr.wikipedia.org/wiki/Atlas_Blue" TargetMode="External"/><Relationship Id="rId30" Type="http://schemas.openxmlformats.org/officeDocument/2006/relationships/hyperlink" Target="https://fr.wikipedia.org/wiki/Blue_Panorama_Airlines" TargetMode="External"/><Relationship Id="rId35" Type="http://schemas.openxmlformats.org/officeDocument/2006/relationships/hyperlink" Target="https://fr.wikipedia.org/wiki/Air_Baltic" TargetMode="External"/><Relationship Id="rId43" Type="http://schemas.openxmlformats.org/officeDocument/2006/relationships/hyperlink" Target="https://fr.wikipedia.org/wiki/Centralwings" TargetMode="External"/><Relationship Id="rId48" Type="http://schemas.openxmlformats.org/officeDocument/2006/relationships/hyperlink" Target="https://fr.wikipedia.org/w/index.php?title=Diamond_Sakha_Airlines&amp;action=edit&amp;redlink=1" TargetMode="External"/><Relationship Id="rId56" Type="http://schemas.openxmlformats.org/officeDocument/2006/relationships/hyperlink" Target="https://fr.wikipedia.org/w/index.php?title=Ghana_Airways&amp;action=edit&amp;redlink=1" TargetMode="External"/><Relationship Id="rId64" Type="http://schemas.openxmlformats.org/officeDocument/2006/relationships/hyperlink" Target="https://fr.wikipedia.org/wiki/Jetstar_Airways" TargetMode="External"/><Relationship Id="rId69" Type="http://schemas.openxmlformats.org/officeDocument/2006/relationships/hyperlink" Target="https://fr.wikipedia.org/wiki/Lacsa" TargetMode="External"/><Relationship Id="rId77" Type="http://schemas.openxmlformats.org/officeDocument/2006/relationships/hyperlink" Target="https://fr.wikipedia.org/wiki/Egypt_Air" TargetMode="External"/><Relationship Id="rId100" Type="http://schemas.openxmlformats.org/officeDocument/2006/relationships/hyperlink" Target="https://fr.wikipedia.org/wiki/Sibaviatrans" TargetMode="External"/><Relationship Id="rId105" Type="http://schemas.openxmlformats.org/officeDocument/2006/relationships/hyperlink" Target="https://fr.wikipedia.org/wiki/TAP_Air_Portugal" TargetMode="External"/><Relationship Id="rId113" Type="http://schemas.openxmlformats.org/officeDocument/2006/relationships/hyperlink" Target="https://fr.wikipedia.org/wiki/Air_Tahiti_Nui" TargetMode="External"/><Relationship Id="rId118" Type="http://schemas.openxmlformats.org/officeDocument/2006/relationships/hyperlink" Target="https://fr.wikipedia.org/wiki/AirTran" TargetMode="External"/><Relationship Id="rId126" Type="http://schemas.openxmlformats.org/officeDocument/2006/relationships/hyperlink" Target="https://fr.wikipedia.org/wiki/United_Airlines" TargetMode="External"/><Relationship Id="rId8" Type="http://schemas.openxmlformats.org/officeDocument/2006/relationships/hyperlink" Target="https://fr.wikipedia.org/w/index.php?title=Air_Sinai&amp;action=edit&amp;redlink=1" TargetMode="External"/><Relationship Id="rId51" Type="http://schemas.openxmlformats.org/officeDocument/2006/relationships/hyperlink" Target="https://fr.wikipedia.org/w/index.php?title=Patterson_Aviation_Company&amp;action=edit&amp;redlink=1" TargetMode="External"/><Relationship Id="rId72" Type="http://schemas.openxmlformats.org/officeDocument/2006/relationships/hyperlink" Target="https://fr.wikipedia.org/wiki/Air_Mauritius" TargetMode="External"/><Relationship Id="rId80" Type="http://schemas.openxmlformats.org/officeDocument/2006/relationships/hyperlink" Target="https://fr.wikipedia.org/wiki/O%27Connor_Airlines" TargetMode="External"/><Relationship Id="rId85" Type="http://schemas.openxmlformats.org/officeDocument/2006/relationships/hyperlink" Target="https://fr.wikipedia.org/wiki/Air_Rarotonga" TargetMode="External"/><Relationship Id="rId93" Type="http://schemas.openxmlformats.org/officeDocument/2006/relationships/hyperlink" Target="https://fr.wikipedia.org/wiki/AeroRepublica" TargetMode="External"/><Relationship Id="rId98" Type="http://schemas.openxmlformats.org/officeDocument/2006/relationships/hyperlink" Target="https://fr.wikipedia.org/wiki/Air_Seychelles" TargetMode="External"/><Relationship Id="rId121" Type="http://schemas.openxmlformats.org/officeDocument/2006/relationships/hyperlink" Target="https://fr.wikipedia.org/wiki/Tunisair_Express" TargetMode="External"/><Relationship Id="rId3" Type="http://schemas.openxmlformats.org/officeDocument/2006/relationships/hyperlink" Target="https://fr.wikipedia.org/w/index.php?title=Azal_Azerbaijan_Airlines&amp;action=edit&amp;redlink=1" TargetMode="External"/><Relationship Id="rId12" Type="http://schemas.openxmlformats.org/officeDocument/2006/relationships/hyperlink" Target="https://fr.wikipedia.org/wiki/Thomsonfly" TargetMode="External"/><Relationship Id="rId17" Type="http://schemas.openxmlformats.org/officeDocument/2006/relationships/hyperlink" Target="https://fr.wikipedia.org/wiki/European_Air_Transport_Leipzig" TargetMode="External"/><Relationship Id="rId25" Type="http://schemas.openxmlformats.org/officeDocument/2006/relationships/hyperlink" Target="https://fr.wikipedia.org/wiki/Bellview_Airlines" TargetMode="External"/><Relationship Id="rId33" Type="http://schemas.openxmlformats.org/officeDocument/2006/relationships/hyperlink" Target="https://fr.wikipedia.org/wiki/Samara_Airlines" TargetMode="External"/><Relationship Id="rId38" Type="http://schemas.openxmlformats.org/officeDocument/2006/relationships/hyperlink" Target="https://fr.wikipedia.org/wiki/CCM_Airlines" TargetMode="External"/><Relationship Id="rId46" Type="http://schemas.openxmlformats.org/officeDocument/2006/relationships/hyperlink" Target="https://fr.wikipedia.org/w/index.php?title=Damania_Airways&amp;action=edit&amp;redlink=1" TargetMode="External"/><Relationship Id="rId59" Type="http://schemas.openxmlformats.org/officeDocument/2006/relationships/hyperlink" Target="https://fr.wikipedia.org/wiki/Aviateca" TargetMode="External"/><Relationship Id="rId67" Type="http://schemas.openxmlformats.org/officeDocument/2006/relationships/hyperlink" Target="https://fr.wikipedia.org/wiki/Aeropostal_Alas" TargetMode="External"/><Relationship Id="rId103" Type="http://schemas.openxmlformats.org/officeDocument/2006/relationships/hyperlink" Target="https://fr.wikipedia.org/wiki/Syrian_Arab_Airlines" TargetMode="External"/><Relationship Id="rId108" Type="http://schemas.openxmlformats.org/officeDocument/2006/relationships/hyperlink" Target="https://fr.wikipedia.org/wiki/Thomas_Cook_Airlines_Belgium" TargetMode="External"/><Relationship Id="rId116" Type="http://schemas.openxmlformats.org/officeDocument/2006/relationships/hyperlink" Target="https://fr.wikipedia.org/wiki/Air_Cal%C3%A9donie" TargetMode="External"/><Relationship Id="rId124" Type="http://schemas.openxmlformats.org/officeDocument/2006/relationships/hyperlink" Target="https://fr.wikipedia.org/wiki/Travel_Service_Airlines" TargetMode="External"/><Relationship Id="rId129" Type="http://schemas.openxmlformats.org/officeDocument/2006/relationships/hyperlink" Target="https://fr.wikipedia.org/wiki/Volga-Dnepr_Airlines" TargetMode="External"/><Relationship Id="rId20" Type="http://schemas.openxmlformats.org/officeDocument/2006/relationships/hyperlink" Target="https://fr.wikipedia.org/wiki/Air_Berlin" TargetMode="External"/><Relationship Id="rId41" Type="http://schemas.openxmlformats.org/officeDocument/2006/relationships/hyperlink" Target="https://fr.wikipedia.org/wiki/Chautauqua_Airlines" TargetMode="External"/><Relationship Id="rId54" Type="http://schemas.openxmlformats.org/officeDocument/2006/relationships/hyperlink" Target="https://fr.wikipedia.org/wiki/Frontier_Airlines" TargetMode="External"/><Relationship Id="rId62" Type="http://schemas.openxmlformats.org/officeDocument/2006/relationships/hyperlink" Target="https://fr.wikipedia.org/wiki/Iran_Air" TargetMode="External"/><Relationship Id="rId70" Type="http://schemas.openxmlformats.org/officeDocument/2006/relationships/hyperlink" Target="https://fr.wikipedia.org/wiki/Bulgaria_Air" TargetMode="External"/><Relationship Id="rId75" Type="http://schemas.openxmlformats.org/officeDocument/2006/relationships/hyperlink" Target="https://fr.wikipedia.org/wiki/Mesaba_Airlines" TargetMode="External"/><Relationship Id="rId83" Type="http://schemas.openxmlformats.org/officeDocument/2006/relationships/hyperlink" Target="https://fr.wikipedia.org/wiki/R%C3%A9gional_(compagnie_a%C3%A9rienne_europ%C3%A9enne)" TargetMode="External"/><Relationship Id="rId88" Type="http://schemas.openxmlformats.org/officeDocument/2006/relationships/hyperlink" Target="https://fr.wikipedia.org/w/index.php?title=ARIELLA_AIRLINES_S.A&amp;action=edit&amp;redlink=1" TargetMode="External"/><Relationship Id="rId91" Type="http://schemas.openxmlformats.org/officeDocument/2006/relationships/hyperlink" Target="https://fr.wikipedia.org/wiki/Our_Airline" TargetMode="External"/><Relationship Id="rId96" Type="http://schemas.openxmlformats.org/officeDocument/2006/relationships/hyperlink" Target="https://fr.wikipedia.org/wiki/Scandinavian_Airlines_System" TargetMode="External"/><Relationship Id="rId111" Type="http://schemas.openxmlformats.org/officeDocument/2006/relationships/hyperlink" Target="https://fr.wikipedia.org/wiki/Tiger_Airways" TargetMode="External"/><Relationship Id="rId1" Type="http://schemas.openxmlformats.org/officeDocument/2006/relationships/hyperlink" Target="https://fr.wikipedia.org/w/index.php?title=ACES&amp;action=edit&amp;redlink=1" TargetMode="External"/><Relationship Id="rId6" Type="http://schemas.openxmlformats.org/officeDocument/2006/relationships/hyperlink" Target="https://fr.wikipedia.org/w/index.php?title=Air_Nippon&amp;action=edit&amp;redlink=1" TargetMode="External"/><Relationship Id="rId15" Type="http://schemas.openxmlformats.org/officeDocument/2006/relationships/hyperlink" Target="https://fr.wikipedia.org/wiki/Flybaboo" TargetMode="External"/><Relationship Id="rId23" Type="http://schemas.openxmlformats.org/officeDocument/2006/relationships/hyperlink" Target="https://fr.wikipedia.org/wiki/Bangkok_Airways" TargetMode="External"/><Relationship Id="rId28" Type="http://schemas.openxmlformats.org/officeDocument/2006/relationships/hyperlink" Target="https://fr.wikipedia.org/wiki/Air_Bosna" TargetMode="External"/><Relationship Id="rId36" Type="http://schemas.openxmlformats.org/officeDocument/2006/relationships/hyperlink" Target="https://fr.wikipedia.org/wiki/Air_Bourbon" TargetMode="External"/><Relationship Id="rId49" Type="http://schemas.openxmlformats.org/officeDocument/2006/relationships/hyperlink" Target="https://fr.wikipedia.org/wiki/Edelweiss_Air" TargetMode="External"/><Relationship Id="rId57" Type="http://schemas.openxmlformats.org/officeDocument/2006/relationships/hyperlink" Target="https://fr.wikipedia.org/w/index.php?title=Business_Air&amp;action=edit&amp;redlink=1" TargetMode="External"/><Relationship Id="rId106" Type="http://schemas.openxmlformats.org/officeDocument/2006/relationships/hyperlink" Target="https://fr.wikipedia.org/wiki/Tunisair" TargetMode="External"/><Relationship Id="rId114" Type="http://schemas.openxmlformats.org/officeDocument/2006/relationships/hyperlink" Target="https://fr.wikipedia.org/wiki/Atlantique_Air_Assistance" TargetMode="External"/><Relationship Id="rId119" Type="http://schemas.openxmlformats.org/officeDocument/2006/relationships/hyperlink" Target="https://fr.wikipedia.org/wiki/Air_Transat" TargetMode="External"/><Relationship Id="rId127" Type="http://schemas.openxmlformats.org/officeDocument/2006/relationships/hyperlink" Target="https://fr.wikipedia.org/wiki/Uzbekistan_Airways" TargetMode="External"/><Relationship Id="rId10" Type="http://schemas.openxmlformats.org/officeDocument/2006/relationships/hyperlink" Target="https://fr.wikipedia.org/wiki/Atlant-Soyuz_Airlines" TargetMode="External"/><Relationship Id="rId31" Type="http://schemas.openxmlformats.org/officeDocument/2006/relationships/hyperlink" Target="https://fr.wikipedia.org/wiki/Braathens" TargetMode="External"/><Relationship Id="rId44" Type="http://schemas.openxmlformats.org/officeDocument/2006/relationships/hyperlink" Target="https://fr.wikipedia.org/wiki/Comair_Inc." TargetMode="External"/><Relationship Id="rId52" Type="http://schemas.openxmlformats.org/officeDocument/2006/relationships/hyperlink" Target="https://fr.wikipedia.org/wiki/First_Air" TargetMode="External"/><Relationship Id="rId60" Type="http://schemas.openxmlformats.org/officeDocument/2006/relationships/hyperlink" Target="https://fr.wikipedia.org/wiki/Indian_Airlines" TargetMode="External"/><Relationship Id="rId65" Type="http://schemas.openxmlformats.org/officeDocument/2006/relationships/hyperlink" Target="https://fr.wikipedia.org/w/index.php?title=KFA&amp;action=edit&amp;redlink=1" TargetMode="External"/><Relationship Id="rId73" Type="http://schemas.openxmlformats.org/officeDocument/2006/relationships/hyperlink" Target="https://fr.wikipedia.org/wiki/Air_Madagascar" TargetMode="External"/><Relationship Id="rId78" Type="http://schemas.openxmlformats.org/officeDocument/2006/relationships/hyperlink" Target="https://fr.wikipedia.org/w/index.php?title=Nippon_Cargo_Airlines&amp;action=edit&amp;redlink=1" TargetMode="External"/><Relationship Id="rId81" Type="http://schemas.openxmlformats.org/officeDocument/2006/relationships/hyperlink" Target="https://fr.wikipedia.org/w/index.php?title=Atlantic_Coast_Jet&amp;action=edit&amp;redlink=1" TargetMode="External"/><Relationship Id="rId86" Type="http://schemas.openxmlformats.org/officeDocument/2006/relationships/hyperlink" Target="https://fr.wikipedia.org/wiki/Royal_Brunei_Airlines" TargetMode="External"/><Relationship Id="rId94" Type="http://schemas.openxmlformats.org/officeDocument/2006/relationships/hyperlink" Target="https://fr.wikipedia.org/wiki/Aero_Asia" TargetMode="External"/><Relationship Id="rId99" Type="http://schemas.openxmlformats.org/officeDocument/2006/relationships/hyperlink" Target="https://fr.wikipedia.org/wiki/Singapore_Airlines" TargetMode="External"/><Relationship Id="rId101" Type="http://schemas.openxmlformats.org/officeDocument/2006/relationships/hyperlink" Target="https://fr.wikipedia.org/w/index.php?title=Skyservice_Airlines&amp;action=edit&amp;redlink=1" TargetMode="External"/><Relationship Id="rId122" Type="http://schemas.openxmlformats.org/officeDocument/2006/relationships/hyperlink" Target="https://fr.wikipedia.org/wiki/Transavia_France" TargetMode="External"/><Relationship Id="rId130" Type="http://schemas.openxmlformats.org/officeDocument/2006/relationships/hyperlink" Target="https://fr.wikipedia.org/wiki/Winair" TargetMode="External"/><Relationship Id="rId4" Type="http://schemas.openxmlformats.org/officeDocument/2006/relationships/hyperlink" Target="https://fr.wikipedia.org/wiki/Air_Malawi" TargetMode="External"/><Relationship Id="rId9" Type="http://schemas.openxmlformats.org/officeDocument/2006/relationships/hyperlink" Target="https://fr.wikipedia.org/wiki/US_Airways" TargetMode="External"/><Relationship Id="rId13" Type="http://schemas.openxmlformats.org/officeDocument/2006/relationships/hyperlink" Target="https://fr.wikipedia.org/wiki/British_Airways" TargetMode="External"/><Relationship Id="rId18" Type="http://schemas.openxmlformats.org/officeDocument/2006/relationships/hyperlink" Target="https://fr.wikipedia.org/wiki/Cityjet" TargetMode="External"/><Relationship Id="rId39" Type="http://schemas.openxmlformats.org/officeDocument/2006/relationships/hyperlink" Target="https://fr.wikipedia.org/w/index.php?title=Canadian_Airlines_International&amp;action=edit&amp;redlink=1" TargetMode="External"/><Relationship Id="rId109" Type="http://schemas.openxmlformats.org/officeDocument/2006/relationships/hyperlink" Target="https://fr.wikipedia.org/w/index.php?title=Tandem_Aero&amp;action=edit&amp;redlink=1" TargetMode="External"/><Relationship Id="rId34" Type="http://schemas.openxmlformats.org/officeDocument/2006/relationships/hyperlink" Target="https://fr.wikipedia.org/wiki/Bashkir_Airlines" TargetMode="External"/><Relationship Id="rId50" Type="http://schemas.openxmlformats.org/officeDocument/2006/relationships/hyperlink" Target="https://fr.wikipedia.org/wiki/Air_Mana" TargetMode="External"/><Relationship Id="rId55" Type="http://schemas.openxmlformats.org/officeDocument/2006/relationships/hyperlink" Target="https://fr.wikipedia.org/wiki/Atlantic_Airways" TargetMode="External"/><Relationship Id="rId76" Type="http://schemas.openxmlformats.org/officeDocument/2006/relationships/hyperlink" Target="https://fr.wikipedia.org/w/index.php?title=MNG_Cargo_Airlines&amp;action=edit&amp;redlink=1" TargetMode="External"/><Relationship Id="rId97" Type="http://schemas.openxmlformats.org/officeDocument/2006/relationships/hyperlink" Target="https://fr.wikipedia.org/w/index.php?title=Russia_Airline&amp;action=edit&amp;redlink=1" TargetMode="External"/><Relationship Id="rId104" Type="http://schemas.openxmlformats.org/officeDocument/2006/relationships/hyperlink" Target="https://fr.wikipedia.org/wiki/Taca_International_Airlines" TargetMode="External"/><Relationship Id="rId120" Type="http://schemas.openxmlformats.org/officeDocument/2006/relationships/hyperlink" Target="https://fr.wikipedia.org/wiki/Transaero_Airlines" TargetMode="External"/><Relationship Id="rId125" Type="http://schemas.openxmlformats.org/officeDocument/2006/relationships/hyperlink" Target="https://fr.wikipedia.org/wiki/Tyrolean_Airways" TargetMode="External"/><Relationship Id="rId7" Type="http://schemas.openxmlformats.org/officeDocument/2006/relationships/hyperlink" Target="https://fr.wikipedia.org/wiki/Air_Nostrum" TargetMode="External"/><Relationship Id="rId71" Type="http://schemas.openxmlformats.org/officeDocument/2006/relationships/hyperlink" Target="https://fr.wikipedia.org/wiki/Malaysia_Airlines" TargetMode="External"/><Relationship Id="rId92" Type="http://schemas.openxmlformats.org/officeDocument/2006/relationships/hyperlink" Target="https://fr.wikipedia.org/wiki/Tarom" TargetMode="External"/><Relationship Id="rId2" Type="http://schemas.openxmlformats.org/officeDocument/2006/relationships/hyperlink" Target="https://fr.wikipedia.org/wiki/Air_Hong_Kong" TargetMode="External"/><Relationship Id="rId29" Type="http://schemas.openxmlformats.org/officeDocument/2006/relationships/hyperlink" Target="https://fr.wikipedia.org/wiki/Air_Botswana" TargetMode="External"/><Relationship Id="rId24" Type="http://schemas.openxmlformats.org/officeDocument/2006/relationships/hyperlink" Target="https://fr.wikipedia.org/wiki/Blue_Line" TargetMode="External"/><Relationship Id="rId40" Type="http://schemas.openxmlformats.org/officeDocument/2006/relationships/hyperlink" Target="https://fr.wikipedia.org/wiki/Russie" TargetMode="External"/><Relationship Id="rId45" Type="http://schemas.openxmlformats.org/officeDocument/2006/relationships/hyperlink" Target="https://fr.wikipedia.org/wiki/Delta_Air_Lines" TargetMode="External"/><Relationship Id="rId66" Type="http://schemas.openxmlformats.org/officeDocument/2006/relationships/hyperlink" Target="https://fr.wikipedia.org/wiki/KLM_Royal_Dutch_Airlines" TargetMode="External"/><Relationship Id="rId87" Type="http://schemas.openxmlformats.org/officeDocument/2006/relationships/hyperlink" Target="https://fr.wikipedia.org/wiki/Aer_Arann" TargetMode="External"/><Relationship Id="rId110" Type="http://schemas.openxmlformats.org/officeDocument/2006/relationships/hyperlink" Target="https://fr.wikipedia.org/wiki/Air_Togo" TargetMode="External"/><Relationship Id="rId115" Type="http://schemas.openxmlformats.org/officeDocument/2006/relationships/hyperlink" Target="https://fr.wikipedia.org/wiki/Trans_Mediterranean_Airways" TargetMode="External"/><Relationship Id="rId131" Type="http://schemas.openxmlformats.org/officeDocument/2006/relationships/printerSettings" Target="../printerSettings/printerSettings3.bin"/><Relationship Id="rId61" Type="http://schemas.openxmlformats.org/officeDocument/2006/relationships/hyperlink" Target="https://fr.wikipedia.org/wiki/Independence_Air" TargetMode="External"/><Relationship Id="rId82" Type="http://schemas.openxmlformats.org/officeDocument/2006/relationships/hyperlink" Target="https://fr.wikipedia.org/wiki/Pegasus_Airlines"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vmlDrawing" Target="../drawings/vmlDrawing2.vml"/><Relationship Id="rId7" Type="http://schemas.openxmlformats.org/officeDocument/2006/relationships/image" Target="../media/image5.emf"/><Relationship Id="rId2" Type="http://schemas.openxmlformats.org/officeDocument/2006/relationships/drawing" Target="../drawings/drawing2.xml"/><Relationship Id="rId1" Type="http://schemas.openxmlformats.org/officeDocument/2006/relationships/printerSettings" Target="../printerSettings/printerSettings5.bin"/><Relationship Id="rId6" Type="http://schemas.openxmlformats.org/officeDocument/2006/relationships/control" Target="../activeX/activeX4.xml"/><Relationship Id="rId5" Type="http://schemas.openxmlformats.org/officeDocument/2006/relationships/image" Target="../media/image4.emf"/><Relationship Id="rId4" Type="http://schemas.openxmlformats.org/officeDocument/2006/relationships/control" Target="../activeX/activeX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00B050"/>
  </sheetPr>
  <dimension ref="A1:BN1461"/>
  <sheetViews>
    <sheetView tabSelected="1" showWhiteSpace="0" zoomScale="130" zoomScaleNormal="130" zoomScaleSheetLayoutView="100" workbookViewId="0">
      <selection activeCell="K7" sqref="K7"/>
    </sheetView>
  </sheetViews>
  <sheetFormatPr baseColWidth="10" defaultColWidth="11.42578125" defaultRowHeight="15" x14ac:dyDescent="0.25"/>
  <cols>
    <col min="1" max="1" width="8.28515625" style="171" customWidth="1"/>
    <col min="2" max="2" width="3.28515625" style="171" customWidth="1"/>
    <col min="3" max="5" width="4" style="6" customWidth="1"/>
    <col min="6" max="9" width="3.5703125" style="6" customWidth="1"/>
    <col min="10" max="10" width="4" style="6" customWidth="1"/>
    <col min="11" max="14" width="3.5703125" style="6" customWidth="1"/>
    <col min="15" max="15" width="9.5703125" style="6" customWidth="1"/>
    <col min="16" max="35" width="3.5703125" style="6" customWidth="1"/>
    <col min="36" max="36" width="1.7109375" style="45" customWidth="1"/>
    <col min="37" max="37" width="29.28515625" style="211" customWidth="1"/>
    <col min="38" max="38" width="37.28515625" style="192" customWidth="1"/>
    <col min="39" max="39" width="7.28515625" style="228" customWidth="1"/>
    <col min="40" max="40" width="4" style="60" customWidth="1"/>
    <col min="41" max="53" width="4" style="45" customWidth="1"/>
    <col min="54" max="59" width="11.42578125" style="45"/>
    <col min="60" max="16384" width="11.42578125" style="6"/>
  </cols>
  <sheetData>
    <row r="1" spans="1:60" ht="15" customHeight="1" x14ac:dyDescent="0.25">
      <c r="A1" s="499" t="s">
        <v>3781</v>
      </c>
      <c r="B1" s="500"/>
      <c r="C1" s="319"/>
      <c r="D1" s="320"/>
      <c r="E1" s="320"/>
      <c r="F1" s="320"/>
      <c r="G1" s="320"/>
      <c r="H1" s="320"/>
      <c r="I1" s="320"/>
      <c r="J1" s="323" t="s">
        <v>58</v>
      </c>
      <c r="K1" s="324"/>
      <c r="L1" s="324"/>
      <c r="M1" s="324"/>
      <c r="N1" s="324"/>
      <c r="O1" s="324"/>
      <c r="P1" s="324"/>
      <c r="Q1" s="324"/>
      <c r="R1" s="324"/>
      <c r="S1" s="324"/>
      <c r="T1" s="324"/>
      <c r="U1" s="324"/>
      <c r="V1" s="324"/>
      <c r="W1" s="324"/>
      <c r="X1" s="324"/>
      <c r="Y1" s="324"/>
      <c r="Z1" s="324"/>
      <c r="AA1" s="324"/>
      <c r="AB1" s="325"/>
      <c r="AC1" s="332" t="s">
        <v>772</v>
      </c>
      <c r="AD1" s="333"/>
      <c r="AE1" s="333"/>
      <c r="AF1" s="333"/>
      <c r="AG1" s="333"/>
      <c r="AH1" s="333"/>
      <c r="AI1" s="334"/>
      <c r="AJ1" s="46"/>
      <c r="AK1" s="533" t="str">
        <f>"ATA LIST FOR :       "&amp;J23</f>
        <v xml:space="preserve">ATA LIST FOR :       </v>
      </c>
      <c r="AL1" s="533"/>
      <c r="AM1" s="533"/>
    </row>
    <row r="2" spans="1:60" ht="15.75" thickBot="1" x14ac:dyDescent="0.3">
      <c r="A2" s="501">
        <v>44343</v>
      </c>
      <c r="B2" s="502"/>
      <c r="C2" s="321"/>
      <c r="D2" s="322"/>
      <c r="E2" s="322"/>
      <c r="F2" s="322"/>
      <c r="G2" s="322"/>
      <c r="H2" s="322"/>
      <c r="I2" s="322"/>
      <c r="J2" s="326"/>
      <c r="K2" s="327"/>
      <c r="L2" s="327"/>
      <c r="M2" s="327"/>
      <c r="N2" s="327"/>
      <c r="O2" s="327"/>
      <c r="P2" s="327"/>
      <c r="Q2" s="327"/>
      <c r="R2" s="327"/>
      <c r="S2" s="327"/>
      <c r="T2" s="327"/>
      <c r="U2" s="327"/>
      <c r="V2" s="327"/>
      <c r="W2" s="327"/>
      <c r="X2" s="327"/>
      <c r="Y2" s="327"/>
      <c r="Z2" s="327"/>
      <c r="AA2" s="327"/>
      <c r="AB2" s="328"/>
      <c r="AC2" s="456"/>
      <c r="AD2" s="457"/>
      <c r="AE2" s="457"/>
      <c r="AF2" s="457"/>
      <c r="AG2" s="457"/>
      <c r="AH2" s="457"/>
      <c r="AI2" s="458"/>
      <c r="AJ2" s="47"/>
      <c r="AK2" s="251" t="s">
        <v>3782</v>
      </c>
      <c r="AL2" s="251" t="s">
        <v>3783</v>
      </c>
      <c r="AM2" s="252" t="s">
        <v>2075</v>
      </c>
      <c r="BH2" s="289"/>
    </row>
    <row r="3" spans="1:60" ht="15" customHeight="1" thickBot="1" x14ac:dyDescent="0.3">
      <c r="C3" s="368" t="s">
        <v>57</v>
      </c>
      <c r="D3" s="339"/>
      <c r="E3" s="339"/>
      <c r="F3" s="339"/>
      <c r="G3" s="339"/>
      <c r="H3" s="339"/>
      <c r="I3" s="339"/>
      <c r="J3" s="326"/>
      <c r="K3" s="327"/>
      <c r="L3" s="327"/>
      <c r="M3" s="327"/>
      <c r="N3" s="327"/>
      <c r="O3" s="327"/>
      <c r="P3" s="327"/>
      <c r="Q3" s="327"/>
      <c r="R3" s="327"/>
      <c r="S3" s="327"/>
      <c r="T3" s="327"/>
      <c r="U3" s="327"/>
      <c r="V3" s="327"/>
      <c r="W3" s="327"/>
      <c r="X3" s="327"/>
      <c r="Y3" s="327"/>
      <c r="Z3" s="327"/>
      <c r="AA3" s="327"/>
      <c r="AB3" s="328"/>
      <c r="AC3" s="464" t="s">
        <v>4649</v>
      </c>
      <c r="AD3" s="465"/>
      <c r="AE3" s="465"/>
      <c r="AF3" s="465"/>
      <c r="AG3" s="465"/>
      <c r="AH3" s="465"/>
      <c r="AI3" s="466"/>
      <c r="AJ3" s="48"/>
      <c r="AK3" s="210" t="str">
        <f ca="1">IF($J$28="",IF(LIST!$BF2&lt;&gt;"",LEFT(LIST!$BF2,30),""),IF(AL3="","",LEFT($J$28,30)))</f>
        <v/>
      </c>
      <c r="AL3" s="210" t="str">
        <f>IF($J$28="", "",LEFT(LIST!AP2,50))</f>
        <v/>
      </c>
      <c r="AM3" s="250" t="str">
        <f>IF($J$28="", "",LIST!AQ2)</f>
        <v/>
      </c>
    </row>
    <row r="4" spans="1:60" ht="15.75" thickBot="1" x14ac:dyDescent="0.3">
      <c r="C4" s="369"/>
      <c r="D4" s="342"/>
      <c r="E4" s="342"/>
      <c r="F4" s="342"/>
      <c r="G4" s="342"/>
      <c r="H4" s="342"/>
      <c r="I4" s="342"/>
      <c r="J4" s="412" t="str">
        <f>IF(J16&lt;&gt;"", IF(AND(Z17&lt;&gt;"4 hours TAT - Service",Z17&lt;&gt;"48 hours TAT – Service"),IF(AND(AC4&lt;&gt;"",J16&lt;&gt;"",J17&lt;&gt;"",J18&lt;&gt;"",J19&lt;&gt;"",M19&lt;&gt;"",Z16&lt;&gt;"",Z17&lt;&gt;"",J23&lt;&gt;"",J24&lt;&gt;"",Z23&lt;&gt;"",Z24&lt;&gt;"",Z25&lt;&gt;"",J28&lt;&gt;"",J29&lt;&gt;"",J30&lt;&gt;"",J31&lt;&gt;"",J32&lt;&gt;"",J34&lt;&gt;"",Z28&lt;&gt;"",Z29&lt;&gt;"",Z31&lt;&gt;"",Z32&lt;&gt;"",J37&lt;&gt;"",J38&lt;&gt;"",J39&lt;&gt;"",J42&lt;&gt;"",J43&lt;&gt;"",J44&lt;&gt;"",J45&lt;&gt;"",J48&lt;&gt;"",AC2&lt;&gt;"",LIST!I32&lt;&gt;"INCOMPLET",LIST!AY11&lt;&gt;"INCOMPLET"),"FIRST PAGE FULLY COMPLETED","ALL YELLOW BOXES MUST BE FILLED-IN"),IF(AND(AC4&lt;&gt;"", J16&lt;&gt;"",J17&lt;&gt;"",J18&lt;&gt;"",J19&lt;&gt;"",M19&lt;&gt;"",Z16&lt;&gt;"",Z17&lt;&gt;"",J23&lt;&gt;"",J24&lt;&gt;"",Z23&lt;&gt;"",Z24&lt;&gt;"",Z25&lt;&gt;"",J28&lt;&gt;"",J29&lt;&gt;"",J30&lt;&gt;"",J31&lt;&gt;"",J32&lt;&gt;"",J34&lt;&gt;"",Z28&lt;&gt;"",Z29&lt;&gt;"",Z31&lt;&gt;"",Z32&lt;&gt;"",J37&lt;&gt;"",J38&lt;&gt;"",J39&lt;&gt;"",J42&lt;&gt;"",J43&lt;&gt;"",J44&lt;&gt;"",J45&lt;&gt;"",J48&lt;&gt;"",AC2&lt;&gt;"",W19&lt;&gt;"",AD19&lt;&gt;"",Z20&lt;&gt;"",J20&lt;&gt;"",M20&lt;&gt;"",LIST!I32&lt;&gt;"INCOMPLET",LIST!AY11&lt;&gt;"INCOMPLET"),"FIRST PAGE FULLY COMPLETED","ALL YELLOW BOXES MUST BE FILLED-IN")),"")</f>
        <v/>
      </c>
      <c r="K4" s="413"/>
      <c r="L4" s="413"/>
      <c r="M4" s="413"/>
      <c r="N4" s="413"/>
      <c r="O4" s="413"/>
      <c r="P4" s="413"/>
      <c r="Q4" s="413"/>
      <c r="R4" s="413"/>
      <c r="S4" s="413"/>
      <c r="T4" s="413"/>
      <c r="U4" s="413"/>
      <c r="V4" s="413"/>
      <c r="W4" s="413"/>
      <c r="X4" s="413"/>
      <c r="Y4" s="413"/>
      <c r="Z4" s="413"/>
      <c r="AA4" s="413"/>
      <c r="AB4" s="414"/>
      <c r="AC4" s="473"/>
      <c r="AD4" s="474"/>
      <c r="AE4" s="474"/>
      <c r="AF4" s="474"/>
      <c r="AG4" s="474"/>
      <c r="AH4" s="474"/>
      <c r="AI4" s="475"/>
      <c r="AJ4" s="49"/>
      <c r="AK4" s="210" t="str">
        <f ca="1">IF($J$28="",IF(LIST!$BF3&lt;&gt;"",LEFT(LIST!$BF3,30),""),IF(AL4="","",LEFT($J$28,30)))</f>
        <v/>
      </c>
      <c r="AL4" s="210" t="str">
        <f>IF($J$28="", "",LEFT(LIST!AP3,50))</f>
        <v/>
      </c>
      <c r="AM4" s="250" t="str">
        <f>IF($J$28="", "",LIST!AQ3)</f>
        <v/>
      </c>
    </row>
    <row r="5" spans="1:60" ht="15.75" thickBot="1" x14ac:dyDescent="0.3">
      <c r="A5" s="312" t="s">
        <v>3818</v>
      </c>
      <c r="B5" s="313"/>
      <c r="C5" s="344"/>
      <c r="D5" s="345"/>
      <c r="E5" s="345"/>
      <c r="F5" s="345"/>
      <c r="G5" s="345"/>
      <c r="H5" s="345"/>
      <c r="I5" s="345"/>
      <c r="J5" s="415"/>
      <c r="K5" s="416"/>
      <c r="L5" s="416"/>
      <c r="M5" s="416"/>
      <c r="N5" s="416"/>
      <c r="O5" s="416"/>
      <c r="P5" s="416"/>
      <c r="Q5" s="416"/>
      <c r="R5" s="416"/>
      <c r="S5" s="416"/>
      <c r="T5" s="416"/>
      <c r="U5" s="416"/>
      <c r="V5" s="416"/>
      <c r="W5" s="416"/>
      <c r="X5" s="416"/>
      <c r="Y5" s="416"/>
      <c r="Z5" s="416"/>
      <c r="AA5" s="416"/>
      <c r="AB5" s="417"/>
      <c r="AC5" s="347" t="s">
        <v>1628</v>
      </c>
      <c r="AD5" s="348"/>
      <c r="AE5" s="348"/>
      <c r="AF5" s="348"/>
      <c r="AG5" s="349" t="str">
        <f>IF(A174="No","3", IF(A236="No","4",IF(A298="No","5",IF(A360="No","6",IF(A422="No","7",IF(A484="No","8",IF(A546="No","9",IF(A608="No","10",IF(A670="No","11",IF(A732="No","12",IF(A794="No","13",IF(A856="No","14",IF(A918="No","15",IF(A980="No","16",IF(A1042="No","17",IF(A1104="No","18",IF(A1166="No","19",IF(A1228="No","20","21"))))))))))))))))))</f>
        <v>3</v>
      </c>
      <c r="AH5" s="349"/>
      <c r="AI5" s="75"/>
      <c r="AJ5" s="46"/>
      <c r="AK5" s="210" t="str">
        <f ca="1">IF($J$28="",IF(LIST!$BF4&lt;&gt;"",LEFT(LIST!$BF4,30),""),IF(AL5="","",LEFT($J$28,30)))</f>
        <v/>
      </c>
      <c r="AL5" s="210" t="str">
        <f>IF($J$28="", "",LEFT(LIST!AP4,50))</f>
        <v/>
      </c>
      <c r="AM5" s="250" t="str">
        <f>IF($J$28="", "",LIST!AQ4)</f>
        <v/>
      </c>
    </row>
    <row r="6" spans="1:60" x14ac:dyDescent="0.25">
      <c r="C6" s="320"/>
      <c r="D6" s="320"/>
      <c r="E6" s="320"/>
      <c r="F6" s="320"/>
      <c r="G6" s="320"/>
      <c r="H6" s="320"/>
      <c r="I6" s="320"/>
      <c r="J6" s="320"/>
      <c r="K6" s="320"/>
      <c r="L6" s="320"/>
      <c r="M6" s="320"/>
      <c r="N6" s="320"/>
      <c r="O6" s="320"/>
      <c r="P6" s="320"/>
      <c r="Q6" s="320"/>
      <c r="R6" s="320"/>
      <c r="S6" s="320"/>
      <c r="T6" s="320"/>
      <c r="U6" s="320"/>
      <c r="V6" s="320"/>
      <c r="W6" s="320"/>
      <c r="X6" s="320"/>
      <c r="Y6" s="320"/>
      <c r="Z6" s="320"/>
      <c r="AA6" s="320"/>
      <c r="AB6" s="320"/>
      <c r="AC6" s="320"/>
      <c r="AD6" s="320"/>
      <c r="AE6" s="320"/>
      <c r="AF6" s="320"/>
      <c r="AG6" s="476"/>
      <c r="AH6" s="7"/>
      <c r="AI6" s="7"/>
      <c r="AJ6" s="50"/>
      <c r="AK6" s="210" t="str">
        <f ca="1">IF($J$28="",IF(LIST!$BF5&lt;&gt;"",LEFT(LIST!$BF5,30),""),IF(AL6="","",LEFT($J$28,30)))</f>
        <v/>
      </c>
      <c r="AL6" s="210" t="str">
        <f>IF($J$28="", "",LEFT(LIST!AP5,50))</f>
        <v/>
      </c>
      <c r="AM6" s="250" t="str">
        <f>IF($J$28="", "",LIST!AQ5)</f>
        <v/>
      </c>
    </row>
    <row r="7" spans="1:60" ht="18.75" x14ac:dyDescent="0.3">
      <c r="C7" s="9"/>
      <c r="D7" s="114" t="s">
        <v>51</v>
      </c>
      <c r="E7" s="114"/>
      <c r="F7" s="114"/>
      <c r="G7" s="114"/>
      <c r="H7" s="114"/>
      <c r="I7" s="114"/>
      <c r="J7" s="114"/>
      <c r="K7" s="114"/>
      <c r="L7" s="114"/>
      <c r="M7" s="114"/>
      <c r="N7" s="114"/>
      <c r="O7" s="113"/>
      <c r="P7" s="467"/>
      <c r="Q7" s="468"/>
      <c r="R7" s="10"/>
      <c r="S7" s="10" t="s">
        <v>1</v>
      </c>
      <c r="T7" s="9"/>
      <c r="U7" s="9"/>
      <c r="V7" s="9"/>
      <c r="W7" s="9"/>
      <c r="X7" s="9"/>
      <c r="Y7" s="9"/>
      <c r="Z7" s="9"/>
      <c r="AA7" s="9"/>
      <c r="AB7" s="9"/>
      <c r="AC7" s="9"/>
      <c r="AD7" s="9"/>
      <c r="AE7" s="9"/>
      <c r="AF7" s="9"/>
      <c r="AG7" s="9"/>
      <c r="AH7" s="7"/>
      <c r="AI7" s="7"/>
      <c r="AJ7" s="50"/>
      <c r="AK7" s="210" t="str">
        <f ca="1">IF($J$28="",IF(LIST!$BF6&lt;&gt;"",LEFT(LIST!$BF6,30),""),IF(AL7="","",LEFT($J$28,30)))</f>
        <v/>
      </c>
      <c r="AL7" s="210" t="str">
        <f>IF($J$28="", "",LEFT(LIST!AP6,50))</f>
        <v/>
      </c>
      <c r="AM7" s="250" t="str">
        <f>IF($J$28="", "",LIST!AQ6)</f>
        <v/>
      </c>
    </row>
    <row r="8" spans="1:60" ht="15" customHeight="1" x14ac:dyDescent="0.25">
      <c r="C8" s="9"/>
      <c r="D8" s="9"/>
      <c r="E8" s="9" t="s">
        <v>50</v>
      </c>
      <c r="F8" s="9"/>
      <c r="G8" s="9"/>
      <c r="H8" s="9"/>
      <c r="I8" s="9"/>
      <c r="J8" s="9"/>
      <c r="K8" s="9"/>
      <c r="L8" s="9"/>
      <c r="M8" s="9"/>
      <c r="N8" s="9"/>
      <c r="O8" s="9"/>
      <c r="P8" s="9"/>
      <c r="Q8" s="9"/>
      <c r="R8" s="9"/>
      <c r="S8" s="9"/>
      <c r="T8" s="9"/>
      <c r="U8" s="9"/>
      <c r="V8" s="9"/>
      <c r="W8" s="9"/>
      <c r="X8" s="9"/>
      <c r="Y8" s="9"/>
      <c r="Z8" s="9"/>
      <c r="AA8" s="9"/>
      <c r="AB8" s="9"/>
      <c r="AC8" s="9"/>
      <c r="AD8" s="9"/>
      <c r="AE8" s="9"/>
      <c r="AF8" s="9"/>
      <c r="AG8" s="9"/>
      <c r="AH8" s="7"/>
      <c r="AI8" s="7"/>
      <c r="AJ8" s="50"/>
      <c r="AK8" s="210" t="str">
        <f ca="1">IF($J$28="",IF(LIST!$BF7&lt;&gt;"",LEFT(LIST!$BF7,30),""),IF(AL8="","",LEFT($J$28,30)))</f>
        <v/>
      </c>
      <c r="AL8" s="210" t="str">
        <f>IF($J$28="", "",LEFT(LIST!AP7,50))</f>
        <v/>
      </c>
      <c r="AM8" s="250" t="str">
        <f>IF($J$28="", "",LIST!AQ7)</f>
        <v/>
      </c>
    </row>
    <row r="9" spans="1:60" x14ac:dyDescent="0.25">
      <c r="C9" s="7" t="s">
        <v>3829</v>
      </c>
      <c r="D9" s="7"/>
      <c r="E9" s="7"/>
      <c r="F9" s="7"/>
      <c r="G9" s="7"/>
      <c r="H9" s="418" t="s">
        <v>4656</v>
      </c>
      <c r="I9" s="418"/>
      <c r="J9" s="418"/>
      <c r="K9" s="418"/>
      <c r="L9" s="418"/>
      <c r="M9" s="418"/>
      <c r="N9" s="418"/>
      <c r="O9" s="418"/>
      <c r="P9" s="11" t="s">
        <v>1688</v>
      </c>
      <c r="Q9" s="9"/>
      <c r="R9" s="9"/>
      <c r="S9" s="9"/>
      <c r="T9" s="9"/>
      <c r="U9" s="9"/>
      <c r="V9" s="9"/>
      <c r="W9" s="9"/>
      <c r="X9" s="9"/>
      <c r="Y9" s="9"/>
      <c r="Z9" s="9"/>
      <c r="AA9" s="9"/>
      <c r="AB9" s="9"/>
      <c r="AC9" s="9"/>
      <c r="AD9" s="9"/>
      <c r="AE9" s="9"/>
      <c r="AF9" s="9"/>
      <c r="AG9" s="9"/>
      <c r="AH9" s="7"/>
      <c r="AI9" s="7"/>
      <c r="AJ9" s="50"/>
      <c r="AK9" s="210" t="str">
        <f ca="1">IF($J$28="",IF(LIST!$BF8&lt;&gt;"",LEFT(LIST!$BF8,30),""),IF(AL9="","",LEFT($J$28,30)))</f>
        <v/>
      </c>
      <c r="AL9" s="210" t="str">
        <f>IF($J$28="", "",LEFT(LIST!AP8,50))</f>
        <v/>
      </c>
      <c r="AM9" s="250" t="str">
        <f>IF($J$28="", "",LIST!AQ8)</f>
        <v/>
      </c>
    </row>
    <row r="10" spans="1:60" x14ac:dyDescent="0.25">
      <c r="A10" s="314" t="s">
        <v>3815</v>
      </c>
      <c r="B10" s="314"/>
      <c r="C10" s="352"/>
      <c r="D10" s="352"/>
      <c r="E10" s="352"/>
      <c r="F10" s="352"/>
      <c r="G10" s="352"/>
      <c r="H10" s="9" t="s">
        <v>3825</v>
      </c>
      <c r="I10" s="9"/>
      <c r="J10" s="9"/>
      <c r="K10" s="9"/>
      <c r="L10" s="9"/>
      <c r="M10" s="9"/>
      <c r="N10" s="9"/>
      <c r="O10" s="9"/>
      <c r="P10" s="461" t="s">
        <v>3826</v>
      </c>
      <c r="Q10" s="461"/>
      <c r="R10" s="461"/>
      <c r="S10" s="461"/>
      <c r="T10" s="9" t="s">
        <v>52</v>
      </c>
      <c r="U10" s="9"/>
      <c r="V10" s="9"/>
      <c r="W10" s="9"/>
      <c r="X10" s="9"/>
      <c r="Y10" s="9"/>
      <c r="Z10" s="9"/>
      <c r="AA10" s="9"/>
      <c r="AB10" s="9"/>
      <c r="AC10" s="9"/>
      <c r="AD10" s="9"/>
      <c r="AE10" s="9"/>
      <c r="AF10" s="9"/>
      <c r="AG10" s="9"/>
      <c r="AH10" s="7"/>
      <c r="AI10" s="7"/>
      <c r="AJ10" s="50"/>
      <c r="AK10" s="210" t="str">
        <f ca="1">IF($J$28="",IF(LIST!$BF9&lt;&gt;"",LEFT(LIST!$BF9,30),""),IF(AL10="","",LEFT($J$28,30)))</f>
        <v/>
      </c>
      <c r="AL10" s="210" t="str">
        <f>IF($J$28="", "",LEFT(LIST!AP9,50))</f>
        <v/>
      </c>
      <c r="AM10" s="250" t="str">
        <f>IF($J$28="", "",LIST!AQ9)</f>
        <v/>
      </c>
    </row>
    <row r="11" spans="1:60" ht="15.75" thickBot="1" x14ac:dyDescent="0.3">
      <c r="A11" s="314"/>
      <c r="B11" s="314"/>
      <c r="C11" s="352"/>
      <c r="D11" s="352"/>
      <c r="E11" s="352"/>
      <c r="F11" s="352"/>
      <c r="G11" s="352"/>
      <c r="H11" s="352"/>
      <c r="I11" s="352"/>
      <c r="J11" s="352"/>
      <c r="K11" s="352"/>
      <c r="L11" s="352"/>
      <c r="M11" s="352"/>
      <c r="N11" s="352"/>
      <c r="O11" s="352"/>
      <c r="P11" s="352"/>
      <c r="Q11" s="352"/>
      <c r="R11" s="352"/>
      <c r="S11" s="352"/>
      <c r="T11" s="352"/>
      <c r="U11" s="352"/>
      <c r="V11" s="352"/>
      <c r="W11" s="352"/>
      <c r="X11" s="352"/>
      <c r="Y11" s="352"/>
      <c r="Z11" s="352"/>
      <c r="AA11" s="352"/>
      <c r="AB11" s="352"/>
      <c r="AC11" s="352"/>
      <c r="AD11" s="352"/>
      <c r="AE11" s="352"/>
      <c r="AF11" s="352"/>
      <c r="AG11" s="352"/>
      <c r="AH11" s="7"/>
      <c r="AI11" s="7"/>
      <c r="AJ11" s="50"/>
      <c r="AK11" s="210" t="str">
        <f ca="1">IF($J$28="",IF(LIST!$BF10&lt;&gt;"",LEFT(LIST!$BF10,30),""),IF(AL11="","",LEFT($J$28,30)))</f>
        <v/>
      </c>
      <c r="AL11" s="210" t="str">
        <f>IF($J$28="", "",LEFT(LIST!AP10,50))</f>
        <v/>
      </c>
      <c r="AM11" s="250" t="str">
        <f>IF($J$28="", "",LIST!AQ10)</f>
        <v/>
      </c>
    </row>
    <row r="12" spans="1:60" ht="15" customHeight="1" thickTop="1" thickBot="1" x14ac:dyDescent="0.3">
      <c r="C12" s="30"/>
      <c r="D12" s="459" t="str">
        <f>LIST!G24&amp;"_"&amp;LEFT(Z28,30)&amp;"_"&amp;LIST!J30&amp;"_"&amp;J44&amp;"_"&amp;Z32</f>
        <v>____</v>
      </c>
      <c r="E12" s="459"/>
      <c r="F12" s="459"/>
      <c r="G12" s="459"/>
      <c r="H12" s="459"/>
      <c r="I12" s="459"/>
      <c r="J12" s="459"/>
      <c r="K12" s="459"/>
      <c r="L12" s="459"/>
      <c r="M12" s="459"/>
      <c r="N12" s="459"/>
      <c r="O12" s="459"/>
      <c r="P12" s="459"/>
      <c r="Q12" s="459"/>
      <c r="R12" s="459"/>
      <c r="S12" s="459"/>
      <c r="T12" s="459"/>
      <c r="U12" s="459"/>
      <c r="V12" s="459"/>
      <c r="W12" s="459"/>
      <c r="X12" s="459"/>
      <c r="Y12" s="459"/>
      <c r="Z12" s="459"/>
      <c r="AA12" s="459"/>
      <c r="AB12" s="459"/>
      <c r="AC12" s="459"/>
      <c r="AD12" s="459"/>
      <c r="AE12" s="459"/>
      <c r="AF12" s="459"/>
      <c r="AG12" s="459"/>
      <c r="AH12" s="7"/>
      <c r="AI12" s="7"/>
      <c r="AJ12" s="50"/>
      <c r="AK12" s="210" t="str">
        <f ca="1">IF($J$28="",IF(LIST!$BF11&lt;&gt;"",LEFT(LIST!$BF11,30),""),IF(AL12="","",LEFT($J$28,30)))</f>
        <v/>
      </c>
      <c r="AL12" s="210" t="str">
        <f>IF($J$28="", "",LEFT(LIST!AP11,50))</f>
        <v/>
      </c>
      <c r="AM12" s="250" t="str">
        <f>IF($J$28="", "",LIST!AQ11)</f>
        <v/>
      </c>
    </row>
    <row r="13" spans="1:60" ht="15" customHeight="1" thickTop="1" thickBot="1" x14ac:dyDescent="0.3">
      <c r="C13" s="30"/>
      <c r="D13" s="460"/>
      <c r="E13" s="460"/>
      <c r="F13" s="460"/>
      <c r="G13" s="460"/>
      <c r="H13" s="460"/>
      <c r="I13" s="460"/>
      <c r="J13" s="460"/>
      <c r="K13" s="460"/>
      <c r="L13" s="460"/>
      <c r="M13" s="460"/>
      <c r="N13" s="460"/>
      <c r="O13" s="460"/>
      <c r="P13" s="460"/>
      <c r="Q13" s="460"/>
      <c r="R13" s="460"/>
      <c r="S13" s="460"/>
      <c r="T13" s="460"/>
      <c r="U13" s="460"/>
      <c r="V13" s="460"/>
      <c r="W13" s="460"/>
      <c r="X13" s="460"/>
      <c r="Y13" s="460"/>
      <c r="Z13" s="460"/>
      <c r="AA13" s="460"/>
      <c r="AB13" s="460"/>
      <c r="AC13" s="460"/>
      <c r="AD13" s="460"/>
      <c r="AE13" s="460"/>
      <c r="AF13" s="460"/>
      <c r="AG13" s="460"/>
      <c r="AH13" s="7"/>
      <c r="AI13" s="7"/>
      <c r="AJ13" s="50"/>
      <c r="AK13" s="210" t="str">
        <f ca="1">IF($J$28="",IF(LIST!$BF12&lt;&gt;"",LEFT(LIST!$BF12,30),""),IF(AL13="","",LEFT($J$28,30)))</f>
        <v/>
      </c>
      <c r="AL13" s="210" t="str">
        <f>IF($J$28="", "",LEFT(LIST!AP12,50))</f>
        <v/>
      </c>
      <c r="AM13" s="250" t="str">
        <f>IF($J$28="", "",LIST!AQ12)</f>
        <v/>
      </c>
    </row>
    <row r="14" spans="1:60" ht="15.75" thickTop="1" x14ac:dyDescent="0.25">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30"/>
      <c r="AH14" s="7"/>
      <c r="AI14" s="7"/>
      <c r="AJ14" s="50"/>
      <c r="AK14" s="210" t="str">
        <f ca="1">IF($J$28="",IF(LIST!$BF13&lt;&gt;"",LEFT(LIST!$BF13,30),""),IF(AL14="","",LEFT($J$28,30)))</f>
        <v/>
      </c>
      <c r="AL14" s="210" t="str">
        <f>IF($J$28="", "",LEFT(LIST!AP13,50))</f>
        <v/>
      </c>
      <c r="AM14" s="250" t="str">
        <f>IF($J$28="", "",LIST!AQ13)</f>
        <v/>
      </c>
    </row>
    <row r="15" spans="1:60" ht="19.5" thickBot="1" x14ac:dyDescent="0.35">
      <c r="C15" s="13" t="s">
        <v>13</v>
      </c>
      <c r="E15" s="13"/>
      <c r="F15" s="13"/>
      <c r="G15" s="13"/>
      <c r="H15" s="14"/>
      <c r="I15" s="14"/>
      <c r="J15" s="14"/>
      <c r="K15" s="15"/>
      <c r="L15" s="15"/>
      <c r="M15" s="15"/>
      <c r="N15" s="15"/>
      <c r="O15" s="15"/>
      <c r="P15" s="15"/>
      <c r="Q15" s="15"/>
      <c r="R15" s="15"/>
      <c r="S15" s="16" t="s">
        <v>4643</v>
      </c>
      <c r="U15" s="14"/>
      <c r="V15" s="14"/>
      <c r="W15" s="14"/>
      <c r="X15" s="14"/>
      <c r="Y15" s="125"/>
      <c r="Z15" s="125"/>
      <c r="AA15" s="125"/>
      <c r="AB15" s="125"/>
      <c r="AC15" s="125"/>
      <c r="AD15" s="125"/>
      <c r="AE15" s="125"/>
      <c r="AF15" s="125"/>
      <c r="AG15" s="125"/>
      <c r="AH15" s="7"/>
      <c r="AI15" s="7"/>
      <c r="AJ15" s="50"/>
      <c r="AK15" s="210" t="str">
        <f ca="1">IF($J$28="",IF(LIST!$BF14&lt;&gt;"",LEFT(LIST!$BF14,30),""),IF(AL15="","",LEFT($J$28,30)))</f>
        <v/>
      </c>
      <c r="AL15" s="210" t="str">
        <f>IF($J$28="", "",LEFT(LIST!AP14,50))</f>
        <v/>
      </c>
      <c r="AM15" s="250" t="str">
        <f>IF($J$28="", "",LIST!AQ14)</f>
        <v/>
      </c>
    </row>
    <row r="16" spans="1:60" ht="26.25" customHeight="1" x14ac:dyDescent="0.25">
      <c r="C16" s="9"/>
      <c r="D16" s="358" t="s">
        <v>10</v>
      </c>
      <c r="E16" s="359"/>
      <c r="F16" s="359"/>
      <c r="G16" s="359"/>
      <c r="H16" s="359"/>
      <c r="I16" s="359"/>
      <c r="J16" s="462"/>
      <c r="K16" s="462"/>
      <c r="L16" s="462"/>
      <c r="M16" s="462"/>
      <c r="N16" s="462"/>
      <c r="O16" s="462"/>
      <c r="P16" s="462"/>
      <c r="Q16" s="463"/>
      <c r="R16" s="7"/>
      <c r="S16" s="7"/>
      <c r="T16" s="469" t="s">
        <v>4650</v>
      </c>
      <c r="U16" s="470"/>
      <c r="V16" s="470"/>
      <c r="W16" s="470"/>
      <c r="X16" s="470"/>
      <c r="Y16" s="470"/>
      <c r="Z16" s="471"/>
      <c r="AA16" s="471"/>
      <c r="AB16" s="471"/>
      <c r="AC16" s="471"/>
      <c r="AD16" s="471"/>
      <c r="AE16" s="471"/>
      <c r="AF16" s="471"/>
      <c r="AG16" s="472"/>
      <c r="AH16" s="7"/>
      <c r="AI16" s="7"/>
      <c r="AJ16" s="50"/>
      <c r="AK16" s="210" t="str">
        <f ca="1">IF($J$28="",IF(LIST!$BF15&lt;&gt;"",LEFT(LIST!$BF15,30),""),IF(AL16="","",LEFT($J$28,30)))</f>
        <v/>
      </c>
      <c r="AL16" s="210" t="str">
        <f>IF($J$28="", "",LEFT(LIST!AP15,50))</f>
        <v/>
      </c>
      <c r="AM16" s="250" t="str">
        <f>IF($J$28="", "",LIST!AQ15)</f>
        <v/>
      </c>
    </row>
    <row r="17" spans="2:39" ht="15.75" x14ac:dyDescent="0.25">
      <c r="C17" s="9"/>
      <c r="D17" s="486" t="s">
        <v>262</v>
      </c>
      <c r="E17" s="487"/>
      <c r="F17" s="487"/>
      <c r="G17" s="487"/>
      <c r="H17" s="487"/>
      <c r="I17" s="487"/>
      <c r="J17" s="481"/>
      <c r="K17" s="482"/>
      <c r="L17" s="482"/>
      <c r="M17" s="482"/>
      <c r="N17" s="482"/>
      <c r="O17" s="482"/>
      <c r="P17" s="482"/>
      <c r="Q17" s="483"/>
      <c r="R17" s="7"/>
      <c r="S17" s="7"/>
      <c r="T17" s="494" t="s">
        <v>3828</v>
      </c>
      <c r="U17" s="495"/>
      <c r="V17" s="495"/>
      <c r="W17" s="495"/>
      <c r="X17" s="495"/>
      <c r="Y17" s="495"/>
      <c r="Z17" s="451"/>
      <c r="AA17" s="451"/>
      <c r="AB17" s="451"/>
      <c r="AC17" s="451"/>
      <c r="AD17" s="451"/>
      <c r="AE17" s="451"/>
      <c r="AF17" s="451"/>
      <c r="AG17" s="452"/>
      <c r="AH17" s="7"/>
      <c r="AI17" s="7"/>
      <c r="AJ17" s="50"/>
      <c r="AK17" s="210" t="str">
        <f ca="1">IF($J$28="",IF(LIST!$BF16&lt;&gt;"",LEFT(LIST!$BF16,30),""),IF(AL17="","",LEFT($J$28,30)))</f>
        <v/>
      </c>
      <c r="AL17" s="210" t="str">
        <f>IF($J$28="", "",LEFT(LIST!AP16,50))</f>
        <v/>
      </c>
      <c r="AM17" s="250" t="str">
        <f>IF($J$28="", "",LIST!AQ16)</f>
        <v/>
      </c>
    </row>
    <row r="18" spans="2:39" ht="15.75" x14ac:dyDescent="0.25">
      <c r="C18" s="9"/>
      <c r="D18" s="379" t="s">
        <v>60</v>
      </c>
      <c r="E18" s="380"/>
      <c r="F18" s="380"/>
      <c r="G18" s="380"/>
      <c r="H18" s="380"/>
      <c r="I18" s="380"/>
      <c r="J18" s="491"/>
      <c r="K18" s="492"/>
      <c r="L18" s="492"/>
      <c r="M18" s="492"/>
      <c r="N18" s="492"/>
      <c r="O18" s="492"/>
      <c r="P18" s="492"/>
      <c r="Q18" s="493"/>
      <c r="R18" s="7"/>
      <c r="S18" s="7"/>
      <c r="T18" s="453" t="s">
        <v>2</v>
      </c>
      <c r="U18" s="454"/>
      <c r="V18" s="454"/>
      <c r="W18" s="454"/>
      <c r="X18" s="454"/>
      <c r="Y18" s="455"/>
      <c r="Z18" s="535" t="str">
        <f>IF(Z16="YES","AOG",IF(Z17="","",IF(Z17&lt;LIST!A12,"CRITICAL",IF((Z17&lt;LIST!A13),"EXPEDITE",IF((Z17&gt;=LIST!A13),"ROUTINE","")))))</f>
        <v/>
      </c>
      <c r="AA18" s="536"/>
      <c r="AB18" s="536"/>
      <c r="AC18" s="536"/>
      <c r="AD18" s="536"/>
      <c r="AE18" s="536"/>
      <c r="AF18" s="536"/>
      <c r="AG18" s="537"/>
      <c r="AH18" s="7"/>
      <c r="AI18" s="7"/>
      <c r="AJ18" s="50"/>
      <c r="AK18" s="210" t="str">
        <f ca="1">IF($J$28="",IF(LIST!$BF17&lt;&gt;"",LEFT(LIST!$BF17,30),""),IF(AL18="","",LEFT($J$28,30)))</f>
        <v/>
      </c>
      <c r="AL18" s="210" t="str">
        <f>IF($J$28="", "",LEFT(LIST!AP17,50))</f>
        <v/>
      </c>
      <c r="AM18" s="250" t="str">
        <f>IF($J$28="", "",LIST!AQ17)</f>
        <v/>
      </c>
    </row>
    <row r="19" spans="2:39" ht="15" customHeight="1" x14ac:dyDescent="0.25">
      <c r="C19" s="9"/>
      <c r="D19" s="353" t="s">
        <v>11</v>
      </c>
      <c r="E19" s="354"/>
      <c r="F19" s="354"/>
      <c r="G19" s="354"/>
      <c r="H19" s="354"/>
      <c r="I19" s="355"/>
      <c r="J19" s="395"/>
      <c r="K19" s="395"/>
      <c r="L19" s="17" t="s">
        <v>49</v>
      </c>
      <c r="M19" s="395"/>
      <c r="N19" s="395"/>
      <c r="O19" s="395"/>
      <c r="P19" s="395"/>
      <c r="Q19" s="396"/>
      <c r="R19" s="7"/>
      <c r="S19" s="7"/>
      <c r="T19" s="538" t="s">
        <v>3824</v>
      </c>
      <c r="U19" s="539"/>
      <c r="V19" s="539"/>
      <c r="W19" s="539"/>
      <c r="X19" s="539"/>
      <c r="Y19" s="539"/>
      <c r="Z19" s="539"/>
      <c r="AA19" s="539"/>
      <c r="AB19" s="539"/>
      <c r="AC19" s="539"/>
      <c r="AD19" s="539"/>
      <c r="AE19" s="539"/>
      <c r="AF19" s="539"/>
      <c r="AG19" s="540"/>
      <c r="AH19" s="7"/>
      <c r="AI19" s="7"/>
      <c r="AJ19" s="50"/>
      <c r="AK19" s="210" t="str">
        <f ca="1">IF($J$28="",IF(LIST!$BF18&lt;&gt;"",LEFT(LIST!$BF18,30),""),IF(AL19="","",LEFT($J$28,30)))</f>
        <v/>
      </c>
      <c r="AL19" s="210" t="str">
        <f>IF($J$28="", "",LEFT(LIST!AP18,50))</f>
        <v/>
      </c>
      <c r="AM19" s="250" t="str">
        <f>IF($J$28="", "",LIST!AQ18)</f>
        <v/>
      </c>
    </row>
    <row r="20" spans="2:39" ht="16.5" thickBot="1" x14ac:dyDescent="0.3">
      <c r="C20" s="9"/>
      <c r="D20" s="477" t="s">
        <v>261</v>
      </c>
      <c r="E20" s="478"/>
      <c r="F20" s="478"/>
      <c r="G20" s="478"/>
      <c r="H20" s="478"/>
      <c r="I20" s="478"/>
      <c r="J20" s="479"/>
      <c r="K20" s="479"/>
      <c r="L20" s="126" t="s">
        <v>49</v>
      </c>
      <c r="M20" s="479"/>
      <c r="N20" s="479"/>
      <c r="O20" s="479"/>
      <c r="P20" s="479"/>
      <c r="Q20" s="480"/>
      <c r="R20" s="7"/>
      <c r="S20" s="33"/>
      <c r="T20" s="541" t="s">
        <v>0</v>
      </c>
      <c r="U20" s="542"/>
      <c r="V20" s="543"/>
      <c r="W20" s="544"/>
      <c r="X20" s="545"/>
      <c r="Y20" s="545"/>
      <c r="Z20" s="545"/>
      <c r="AA20" s="546"/>
      <c r="AB20" s="547" t="s">
        <v>47</v>
      </c>
      <c r="AC20" s="548"/>
      <c r="AD20" s="549"/>
      <c r="AE20" s="550"/>
      <c r="AF20" s="550"/>
      <c r="AG20" s="551"/>
      <c r="AH20" s="7"/>
      <c r="AI20" s="7"/>
      <c r="AJ20" s="50"/>
      <c r="AK20" s="210" t="str">
        <f ca="1">IF($J$28="",IF(LIST!$BF19&lt;&gt;"",LEFT(LIST!$BF19,30),""),IF(AL20="","",LEFT($J$28,30)))</f>
        <v/>
      </c>
      <c r="AL20" s="210" t="str">
        <f>IF($J$28="", "",LEFT(LIST!AP19,50))</f>
        <v/>
      </c>
      <c r="AM20" s="250" t="str">
        <f>IF($J$28="", "",LIST!AQ19)</f>
        <v/>
      </c>
    </row>
    <row r="21" spans="2:39" ht="16.5" thickBot="1" x14ac:dyDescent="0.3">
      <c r="C21" s="31"/>
      <c r="D21" s="31"/>
      <c r="E21" s="31"/>
      <c r="F21" s="31"/>
      <c r="G21" s="31"/>
      <c r="H21" s="31"/>
      <c r="I21" s="31"/>
      <c r="J21" s="31"/>
      <c r="K21" s="31"/>
      <c r="L21" s="31"/>
      <c r="M21" s="31"/>
      <c r="N21" s="31"/>
      <c r="O21" s="31"/>
      <c r="P21" s="31"/>
      <c r="Q21" s="31"/>
      <c r="R21" s="32"/>
      <c r="S21" s="32"/>
      <c r="T21" s="552" t="s">
        <v>48</v>
      </c>
      <c r="U21" s="553"/>
      <c r="V21" s="553"/>
      <c r="W21" s="553"/>
      <c r="X21" s="553"/>
      <c r="Y21" s="554"/>
      <c r="Z21" s="555"/>
      <c r="AA21" s="556"/>
      <c r="AB21" s="556"/>
      <c r="AC21" s="556"/>
      <c r="AD21" s="556"/>
      <c r="AE21" s="556"/>
      <c r="AF21" s="556"/>
      <c r="AG21" s="557"/>
      <c r="AH21" s="32"/>
      <c r="AI21" s="32"/>
      <c r="AJ21" s="51"/>
      <c r="AK21" s="210" t="str">
        <f ca="1">IF($J$28="",IF(LIST!$BF20&lt;&gt;"",LEFT(LIST!$BF20,30),""),IF(AL21="","",LEFT($J$28,30)))</f>
        <v/>
      </c>
      <c r="AL21" s="210" t="str">
        <f>IF($J$28="", "",LEFT(LIST!AP20,50))</f>
        <v/>
      </c>
      <c r="AM21" s="250" t="str">
        <f>IF($J$28="", "",LIST!AQ20)</f>
        <v/>
      </c>
    </row>
    <row r="22" spans="2:39" ht="19.5" thickBot="1" x14ac:dyDescent="0.35">
      <c r="C22" s="16" t="s">
        <v>12</v>
      </c>
      <c r="E22" s="14"/>
      <c r="F22" s="14"/>
      <c r="G22" s="14"/>
      <c r="H22" s="14"/>
      <c r="I22" s="14"/>
      <c r="J22" s="14"/>
      <c r="K22" s="488"/>
      <c r="L22" s="488"/>
      <c r="M22" s="488"/>
      <c r="N22" s="488"/>
      <c r="O22" s="488"/>
      <c r="P22" s="488"/>
      <c r="Q22" s="488"/>
      <c r="R22" s="7"/>
      <c r="S22" s="7"/>
      <c r="T22" s="7"/>
      <c r="U22" s="28"/>
      <c r="V22" s="28"/>
      <c r="W22" s="28"/>
      <c r="X22" s="28"/>
      <c r="Y22" s="28"/>
      <c r="Z22" s="28"/>
      <c r="AA22" s="28"/>
      <c r="AB22" s="28"/>
      <c r="AC22" s="28"/>
      <c r="AD22" s="28"/>
      <c r="AE22" s="28"/>
      <c r="AF22" s="28"/>
      <c r="AG22" s="28"/>
      <c r="AH22" s="7"/>
      <c r="AI22" s="7"/>
      <c r="AJ22" s="50"/>
      <c r="AK22" s="210" t="str">
        <f ca="1">IF($J$28="",IF(LIST!$BF21&lt;&gt;"",LEFT(LIST!$BF21,30),""),IF(AL22="","",LEFT($J$28,30)))</f>
        <v/>
      </c>
      <c r="AL22" s="210" t="str">
        <f>IF($J$28="", "",LEFT(LIST!AP21,50))</f>
        <v/>
      </c>
      <c r="AM22" s="250" t="str">
        <f>IF($J$28="", "",LIST!AQ21)</f>
        <v/>
      </c>
    </row>
    <row r="23" spans="2:39" ht="15.75" x14ac:dyDescent="0.25">
      <c r="C23" s="7"/>
      <c r="D23" s="358" t="s">
        <v>14</v>
      </c>
      <c r="E23" s="359"/>
      <c r="F23" s="359"/>
      <c r="G23" s="359"/>
      <c r="H23" s="359"/>
      <c r="I23" s="359"/>
      <c r="J23" s="372"/>
      <c r="K23" s="372"/>
      <c r="L23" s="372"/>
      <c r="M23" s="372"/>
      <c r="N23" s="372"/>
      <c r="O23" s="372"/>
      <c r="P23" s="372"/>
      <c r="Q23" s="373"/>
      <c r="R23" s="7"/>
      <c r="S23" s="7"/>
      <c r="T23" s="358" t="s">
        <v>64</v>
      </c>
      <c r="U23" s="359"/>
      <c r="V23" s="359"/>
      <c r="W23" s="359"/>
      <c r="X23" s="359"/>
      <c r="Y23" s="359"/>
      <c r="Z23" s="449"/>
      <c r="AA23" s="449"/>
      <c r="AB23" s="449"/>
      <c r="AC23" s="449"/>
      <c r="AD23" s="449"/>
      <c r="AE23" s="449"/>
      <c r="AF23" s="449"/>
      <c r="AG23" s="450"/>
      <c r="AH23" s="7"/>
      <c r="AI23" s="7"/>
      <c r="AJ23" s="50"/>
      <c r="AK23" s="210" t="str">
        <f ca="1">IF($J$28="",IF(LIST!$BF22&lt;&gt;"",LEFT(LIST!$BF22,30),""),IF(AL23="","",LEFT($J$28,30)))</f>
        <v/>
      </c>
      <c r="AL23" s="210" t="str">
        <f>IF($J$28="", "",LEFT(LIST!AP22,50))</f>
        <v/>
      </c>
      <c r="AM23" s="250" t="str">
        <f>IF($J$28="", "",LIST!AQ22)</f>
        <v/>
      </c>
    </row>
    <row r="24" spans="2:39" ht="15.75" x14ac:dyDescent="0.25">
      <c r="C24" s="7"/>
      <c r="D24" s="379" t="s">
        <v>15</v>
      </c>
      <c r="E24" s="380"/>
      <c r="F24" s="380"/>
      <c r="G24" s="380"/>
      <c r="H24" s="380"/>
      <c r="I24" s="380"/>
      <c r="J24" s="489"/>
      <c r="K24" s="489"/>
      <c r="L24" s="489"/>
      <c r="M24" s="489"/>
      <c r="N24" s="489"/>
      <c r="O24" s="489"/>
      <c r="P24" s="489"/>
      <c r="Q24" s="490"/>
      <c r="R24" s="7"/>
      <c r="S24" s="7"/>
      <c r="T24" s="484" t="s">
        <v>114</v>
      </c>
      <c r="U24" s="485"/>
      <c r="V24" s="485"/>
      <c r="W24" s="485"/>
      <c r="X24" s="485"/>
      <c r="Y24" s="485"/>
      <c r="Z24" s="447"/>
      <c r="AA24" s="447"/>
      <c r="AB24" s="447"/>
      <c r="AC24" s="447"/>
      <c r="AD24" s="447"/>
      <c r="AE24" s="447"/>
      <c r="AF24" s="447"/>
      <c r="AG24" s="448"/>
      <c r="AH24" s="7"/>
      <c r="AI24" s="7"/>
      <c r="AJ24" s="50"/>
      <c r="AK24" s="210" t="str">
        <f ca="1">IF($J$28="",IF(LIST!$BF23&lt;&gt;"",LEFT(LIST!$BF23,30),""),IF(AL24="","",LEFT($J$28,30)))</f>
        <v/>
      </c>
      <c r="AL24" s="210" t="str">
        <f>IF($J$28="", "",LEFT(LIST!AP23,50))</f>
        <v/>
      </c>
      <c r="AM24" s="250" t="str">
        <f>IF($J$28="", "",LIST!AQ23)</f>
        <v/>
      </c>
    </row>
    <row r="25" spans="2:39" ht="16.5" thickBot="1" x14ac:dyDescent="0.3">
      <c r="C25" s="7"/>
      <c r="D25" s="374" t="s">
        <v>285</v>
      </c>
      <c r="E25" s="375"/>
      <c r="F25" s="375"/>
      <c r="G25" s="375"/>
      <c r="H25" s="375"/>
      <c r="I25" s="375"/>
      <c r="J25" s="522"/>
      <c r="K25" s="523"/>
      <c r="L25" s="523"/>
      <c r="M25" s="523"/>
      <c r="N25" s="523"/>
      <c r="O25" s="523"/>
      <c r="P25" s="523"/>
      <c r="Q25" s="524"/>
      <c r="R25" s="7"/>
      <c r="S25" s="7"/>
      <c r="T25" s="386" t="s">
        <v>115</v>
      </c>
      <c r="U25" s="387"/>
      <c r="V25" s="387"/>
      <c r="W25" s="387"/>
      <c r="X25" s="387"/>
      <c r="Y25" s="387"/>
      <c r="Z25" s="420"/>
      <c r="AA25" s="420"/>
      <c r="AB25" s="420"/>
      <c r="AC25" s="420"/>
      <c r="AD25" s="420"/>
      <c r="AE25" s="420"/>
      <c r="AF25" s="420"/>
      <c r="AG25" s="421"/>
      <c r="AH25" s="7"/>
      <c r="AI25" s="7"/>
      <c r="AJ25" s="50"/>
      <c r="AK25" s="210" t="str">
        <f ca="1">IF($J$28="",IF(LIST!$BF24&lt;&gt;"",LEFT(LIST!$BF24,30),""),IF(AL25="","",LEFT($J$28,30)))</f>
        <v/>
      </c>
      <c r="AL25" s="210" t="str">
        <f>IF($J$28="", "",LEFT(LIST!AP24,50))</f>
        <v/>
      </c>
      <c r="AM25" s="250" t="str">
        <f>IF($J$28="", "",LIST!AQ24)</f>
        <v/>
      </c>
    </row>
    <row r="26" spans="2:39" ht="18.75" x14ac:dyDescent="0.3">
      <c r="C26" s="7"/>
      <c r="D26" s="18"/>
      <c r="E26" s="18"/>
      <c r="F26" s="18"/>
      <c r="G26" s="18"/>
      <c r="H26" s="18"/>
      <c r="I26" s="18"/>
      <c r="J26" s="18"/>
      <c r="K26" s="18"/>
      <c r="L26" s="18"/>
      <c r="M26" s="18"/>
      <c r="N26" s="18"/>
      <c r="O26" s="18"/>
      <c r="P26" s="18"/>
      <c r="Q26" s="18"/>
      <c r="R26" s="18"/>
      <c r="S26" s="18"/>
      <c r="T26" s="18"/>
      <c r="U26" s="19"/>
      <c r="V26" s="19"/>
      <c r="W26" s="19"/>
      <c r="X26" s="19"/>
      <c r="Y26" s="19"/>
      <c r="Z26" s="19"/>
      <c r="AA26" s="8"/>
      <c r="AB26" s="8"/>
      <c r="AC26" s="8"/>
      <c r="AD26" s="8"/>
      <c r="AE26" s="8"/>
      <c r="AF26" s="8"/>
      <c r="AG26" s="8"/>
      <c r="AH26" s="30"/>
      <c r="AI26" s="30"/>
      <c r="AJ26" s="52"/>
      <c r="AK26" s="210" t="str">
        <f ca="1">IF($J$28="",IF(LIST!$BF25&lt;&gt;"",LEFT(LIST!$BF25,30),""),IF(AL26="","",LEFT($J$28,30)))</f>
        <v/>
      </c>
      <c r="AL26" s="210" t="str">
        <f>IF($J$28="", "",LEFT(LIST!AP25,50))</f>
        <v/>
      </c>
      <c r="AM26" s="250" t="str">
        <f>IF($J$28="", "",LIST!AQ25)</f>
        <v/>
      </c>
    </row>
    <row r="27" spans="2:39" ht="19.5" thickBot="1" x14ac:dyDescent="0.35">
      <c r="C27" s="16" t="s">
        <v>16</v>
      </c>
      <c r="E27" s="14"/>
      <c r="F27" s="14"/>
      <c r="G27" s="14"/>
      <c r="H27" s="14"/>
      <c r="I27" s="14"/>
      <c r="J27" s="14"/>
      <c r="K27" s="14"/>
      <c r="L27" s="14"/>
      <c r="M27" s="14"/>
      <c r="N27" s="14"/>
      <c r="O27" s="14"/>
      <c r="P27" s="15"/>
      <c r="Q27" s="15"/>
      <c r="R27" s="15"/>
      <c r="S27" s="16" t="s">
        <v>1687</v>
      </c>
      <c r="U27" s="14"/>
      <c r="V27" s="14"/>
      <c r="W27" s="14"/>
      <c r="X27" s="14"/>
      <c r="Y27" s="14"/>
      <c r="Z27" s="14"/>
      <c r="AA27" s="9"/>
      <c r="AB27" s="34"/>
      <c r="AC27" s="9"/>
      <c r="AD27" s="9"/>
      <c r="AE27" s="9"/>
      <c r="AF27" s="7"/>
      <c r="AG27" s="7"/>
      <c r="AH27" s="7"/>
      <c r="AI27" s="7"/>
      <c r="AJ27" s="50"/>
      <c r="AK27" s="210" t="str">
        <f ca="1">IF($J$28="",IF(LIST!$BF26&lt;&gt;"",LEFT(LIST!$BF26,30),""),IF(AL27="","",LEFT($J$28,30)))</f>
        <v/>
      </c>
      <c r="AL27" s="210" t="str">
        <f>IF($J$28="", "",LEFT(LIST!AP26,50))</f>
        <v/>
      </c>
      <c r="AM27" s="250" t="str">
        <f>IF($J$28="", "",LIST!AQ26)</f>
        <v/>
      </c>
    </row>
    <row r="28" spans="2:39" ht="15" customHeight="1" x14ac:dyDescent="0.25">
      <c r="B28" s="172"/>
      <c r="C28" s="7"/>
      <c r="D28" s="407" t="s">
        <v>616</v>
      </c>
      <c r="E28" s="408"/>
      <c r="F28" s="408"/>
      <c r="G28" s="408"/>
      <c r="H28" s="408"/>
      <c r="I28" s="409"/>
      <c r="J28" s="422"/>
      <c r="K28" s="423"/>
      <c r="L28" s="423"/>
      <c r="M28" s="423"/>
      <c r="N28" s="423"/>
      <c r="O28" s="423"/>
      <c r="P28" s="423"/>
      <c r="Q28" s="424"/>
      <c r="R28" s="20"/>
      <c r="S28" s="20"/>
      <c r="T28" s="438" t="s">
        <v>256</v>
      </c>
      <c r="U28" s="439"/>
      <c r="V28" s="439"/>
      <c r="W28" s="439"/>
      <c r="X28" s="439"/>
      <c r="Y28" s="440"/>
      <c r="Z28" s="441"/>
      <c r="AA28" s="442"/>
      <c r="AB28" s="442"/>
      <c r="AC28" s="442"/>
      <c r="AD28" s="442"/>
      <c r="AE28" s="442"/>
      <c r="AF28" s="442"/>
      <c r="AG28" s="443"/>
      <c r="AH28" s="7"/>
      <c r="AI28" s="7"/>
      <c r="AJ28" s="50"/>
      <c r="AK28" s="210" t="str">
        <f ca="1">IF($J$28="",IF(LIST!$BF27&lt;&gt;"",LEFT(LIST!$BF27,30),""),IF(AL28="","",LEFT($J$28,30)))</f>
        <v/>
      </c>
      <c r="AL28" s="210" t="str">
        <f>IF($J$28="", "",LEFT(LIST!AP27,50))</f>
        <v/>
      </c>
      <c r="AM28" s="250" t="str">
        <f>IF($J$28="", "",LIST!AQ27)</f>
        <v/>
      </c>
    </row>
    <row r="29" spans="2:39" ht="15.75" x14ac:dyDescent="0.25">
      <c r="C29" s="7"/>
      <c r="D29" s="388" t="s">
        <v>3788</v>
      </c>
      <c r="E29" s="389"/>
      <c r="F29" s="389"/>
      <c r="G29" s="389"/>
      <c r="H29" s="389"/>
      <c r="I29" s="390"/>
      <c r="J29" s="425"/>
      <c r="K29" s="426"/>
      <c r="L29" s="426"/>
      <c r="M29" s="426"/>
      <c r="N29" s="426"/>
      <c r="O29" s="426"/>
      <c r="P29" s="426"/>
      <c r="Q29" s="427"/>
      <c r="R29" s="20"/>
      <c r="S29" s="20"/>
      <c r="T29" s="431" t="s">
        <v>3785</v>
      </c>
      <c r="U29" s="432"/>
      <c r="V29" s="432"/>
      <c r="W29" s="432"/>
      <c r="X29" s="432"/>
      <c r="Y29" s="433"/>
      <c r="Z29" s="425"/>
      <c r="AA29" s="434"/>
      <c r="AB29" s="434"/>
      <c r="AC29" s="434"/>
      <c r="AD29" s="434"/>
      <c r="AE29" s="434"/>
      <c r="AF29" s="434"/>
      <c r="AG29" s="427"/>
      <c r="AH29" s="7"/>
      <c r="AI29" s="7"/>
      <c r="AJ29" s="50"/>
      <c r="AK29" s="210" t="str">
        <f ca="1">IF($J$28="",IF(LIST!$BF28&lt;&gt;"",LEFT(LIST!$BF28,30),""),IF(AL29="","",LEFT($J$28,30)))</f>
        <v/>
      </c>
      <c r="AL29" s="210" t="str">
        <f>IF($J$28="", "",LEFT(LIST!AP28,50))</f>
        <v/>
      </c>
      <c r="AM29" s="250" t="str">
        <f>IF($J$28="", "",LIST!AQ28)</f>
        <v/>
      </c>
    </row>
    <row r="30" spans="2:39" ht="15" customHeight="1" x14ac:dyDescent="0.25">
      <c r="C30" s="7"/>
      <c r="D30" s="388" t="s">
        <v>3789</v>
      </c>
      <c r="E30" s="389"/>
      <c r="F30" s="389"/>
      <c r="G30" s="389"/>
      <c r="H30" s="389"/>
      <c r="I30" s="390"/>
      <c r="J30" s="513"/>
      <c r="K30" s="514"/>
      <c r="L30" s="514"/>
      <c r="M30" s="514"/>
      <c r="N30" s="514"/>
      <c r="O30" s="514"/>
      <c r="P30" s="514"/>
      <c r="Q30" s="515"/>
      <c r="R30" s="20"/>
      <c r="S30" s="20"/>
      <c r="T30" s="431" t="s">
        <v>3786</v>
      </c>
      <c r="U30" s="432"/>
      <c r="V30" s="432"/>
      <c r="W30" s="432"/>
      <c r="X30" s="432"/>
      <c r="Y30" s="433"/>
      <c r="Z30" s="428"/>
      <c r="AA30" s="429"/>
      <c r="AB30" s="429"/>
      <c r="AC30" s="429"/>
      <c r="AD30" s="429"/>
      <c r="AE30" s="429"/>
      <c r="AF30" s="429"/>
      <c r="AG30" s="430"/>
      <c r="AH30" s="7"/>
      <c r="AI30" s="7"/>
      <c r="AJ30" s="50"/>
      <c r="AK30" s="210" t="str">
        <f ca="1">IF($J$28="",IF(LIST!$BF29&lt;&gt;"",LEFT(LIST!$BF29,30),""),IF(AL30="","",LEFT($J$28,30)))</f>
        <v/>
      </c>
      <c r="AL30" s="210" t="str">
        <f>IF($J$28="", "",LEFT(LIST!AP29,50))</f>
        <v/>
      </c>
      <c r="AM30" s="250" t="str">
        <f>IF($J$28="", "",LIST!AQ29)</f>
        <v/>
      </c>
    </row>
    <row r="31" spans="2:39" ht="15.75" x14ac:dyDescent="0.25">
      <c r="C31" s="7"/>
      <c r="D31" s="353" t="s">
        <v>17</v>
      </c>
      <c r="E31" s="354"/>
      <c r="F31" s="354"/>
      <c r="G31" s="354"/>
      <c r="H31" s="354"/>
      <c r="I31" s="355"/>
      <c r="J31" s="516"/>
      <c r="K31" s="517"/>
      <c r="L31" s="517"/>
      <c r="M31" s="517"/>
      <c r="N31" s="517"/>
      <c r="O31" s="517"/>
      <c r="P31" s="517"/>
      <c r="Q31" s="518"/>
      <c r="R31" s="20"/>
      <c r="S31" s="20"/>
      <c r="T31" s="353" t="s">
        <v>764</v>
      </c>
      <c r="U31" s="354"/>
      <c r="V31" s="354"/>
      <c r="W31" s="354"/>
      <c r="X31" s="354"/>
      <c r="Y31" s="355"/>
      <c r="Z31" s="444"/>
      <c r="AA31" s="445"/>
      <c r="AB31" s="445"/>
      <c r="AC31" s="445"/>
      <c r="AD31" s="445"/>
      <c r="AE31" s="445"/>
      <c r="AF31" s="445"/>
      <c r="AG31" s="446"/>
      <c r="AH31" s="7"/>
      <c r="AI31" s="7"/>
      <c r="AJ31" s="50"/>
      <c r="AK31" s="210" t="str">
        <f ca="1">IF($J$28="",IF(LIST!$BF30&lt;&gt;"",LEFT(LIST!$BF30,30),""),IF(AL31="","",LEFT($J$28,30)))</f>
        <v/>
      </c>
      <c r="AL31" s="210" t="str">
        <f>IF($J$28="", "",LEFT(LIST!AP30,50))</f>
        <v/>
      </c>
      <c r="AM31" s="250" t="str">
        <f>IF($J$28="", "",LIST!AQ30)</f>
        <v/>
      </c>
    </row>
    <row r="32" spans="2:39" ht="16.5" thickBot="1" x14ac:dyDescent="0.3">
      <c r="C32" s="7"/>
      <c r="D32" s="374" t="s">
        <v>18</v>
      </c>
      <c r="E32" s="375"/>
      <c r="F32" s="375"/>
      <c r="G32" s="375"/>
      <c r="H32" s="375"/>
      <c r="I32" s="375"/>
      <c r="J32" s="519"/>
      <c r="K32" s="520"/>
      <c r="L32" s="520"/>
      <c r="M32" s="520"/>
      <c r="N32" s="520"/>
      <c r="O32" s="520"/>
      <c r="P32" s="520"/>
      <c r="Q32" s="521"/>
      <c r="R32" s="20"/>
      <c r="S32" s="20"/>
      <c r="T32" s="374" t="s">
        <v>1640</v>
      </c>
      <c r="U32" s="375"/>
      <c r="V32" s="375"/>
      <c r="W32" s="375"/>
      <c r="X32" s="375"/>
      <c r="Y32" s="375"/>
      <c r="Z32" s="356"/>
      <c r="AA32" s="356"/>
      <c r="AB32" s="356"/>
      <c r="AC32" s="356"/>
      <c r="AD32" s="356"/>
      <c r="AE32" s="356"/>
      <c r="AF32" s="356"/>
      <c r="AG32" s="357"/>
      <c r="AH32" s="7"/>
      <c r="AI32" s="7"/>
      <c r="AJ32" s="50"/>
      <c r="AK32" s="210" t="str">
        <f ca="1">IF($J$28="",IF(LIST!$BF31&lt;&gt;"",LEFT(LIST!$BF31,30),""),IF(AL32="","",LEFT($J$28,30)))</f>
        <v/>
      </c>
      <c r="AL32" s="210" t="str">
        <f>IF($J$28="", "",LEFT(LIST!AP31,50))</f>
        <v/>
      </c>
      <c r="AM32" s="250" t="str">
        <f>IF($J$28="", "",LIST!AQ31)</f>
        <v/>
      </c>
    </row>
    <row r="33" spans="2:66" ht="4.5" customHeight="1" thickBot="1" x14ac:dyDescent="0.3">
      <c r="C33" s="7"/>
      <c r="D33" s="7"/>
      <c r="E33" s="7"/>
      <c r="F33" s="7"/>
      <c r="G33" s="7"/>
      <c r="H33" s="7"/>
      <c r="I33" s="7"/>
      <c r="J33" s="7"/>
      <c r="K33" s="7"/>
      <c r="L33" s="7"/>
      <c r="M33" s="7"/>
      <c r="N33" s="7"/>
      <c r="O33" s="7"/>
      <c r="P33" s="7"/>
      <c r="Q33" s="7"/>
      <c r="R33" s="20"/>
      <c r="S33" s="20"/>
      <c r="T33" s="20"/>
      <c r="U33" s="9"/>
      <c r="V33" s="9"/>
      <c r="W33" s="9"/>
      <c r="X33" s="9"/>
      <c r="Y33" s="9"/>
      <c r="Z33" s="9"/>
      <c r="AA33" s="9"/>
      <c r="AB33" s="9"/>
      <c r="AC33" s="9"/>
      <c r="AD33" s="9"/>
      <c r="AE33" s="9"/>
      <c r="AF33" s="9"/>
      <c r="AG33" s="9"/>
      <c r="AH33" s="7"/>
      <c r="AI33" s="7"/>
      <c r="AJ33" s="50"/>
      <c r="AK33" s="210" t="str">
        <f ca="1">IF($J$28="",IF(LIST!$BF32&lt;&gt;"",LEFT(LIST!$BF32,30),""),IF(AL33="","",LEFT($J$28,30)))</f>
        <v/>
      </c>
      <c r="AL33" s="210" t="str">
        <f>IF($J$28="", "",LEFT(LIST!AP32,50))</f>
        <v/>
      </c>
      <c r="AM33" s="250" t="str">
        <f>IF($J$28="", "",LIST!AQ32)</f>
        <v/>
      </c>
    </row>
    <row r="34" spans="2:66" ht="16.5" customHeight="1" thickBot="1" x14ac:dyDescent="0.3">
      <c r="C34" s="7"/>
      <c r="D34" s="392" t="s">
        <v>1882</v>
      </c>
      <c r="E34" s="393"/>
      <c r="F34" s="393"/>
      <c r="G34" s="393"/>
      <c r="H34" s="393"/>
      <c r="I34" s="394"/>
      <c r="J34" s="435" t="s">
        <v>2146</v>
      </c>
      <c r="K34" s="436"/>
      <c r="L34" s="436"/>
      <c r="M34" s="436"/>
      <c r="N34" s="436"/>
      <c r="O34" s="436"/>
      <c r="P34" s="436"/>
      <c r="Q34" s="437"/>
      <c r="R34" s="20"/>
      <c r="S34" s="20"/>
      <c r="T34" s="392" t="s">
        <v>3787</v>
      </c>
      <c r="U34" s="393"/>
      <c r="V34" s="393"/>
      <c r="W34" s="393"/>
      <c r="X34" s="393"/>
      <c r="Y34" s="394"/>
      <c r="Z34" s="404" t="str">
        <f ca="1">IFERROR(VLOOKUP(NDD!J34,LIST!AP2:AQ99,2,FALSE),"")</f>
        <v/>
      </c>
      <c r="AA34" s="405"/>
      <c r="AB34" s="405"/>
      <c r="AC34" s="405"/>
      <c r="AD34" s="405"/>
      <c r="AE34" s="405"/>
      <c r="AF34" s="405"/>
      <c r="AG34" s="406"/>
      <c r="AH34" s="7"/>
      <c r="AI34" s="7"/>
      <c r="AJ34" s="50"/>
      <c r="AK34" s="210" t="str">
        <f ca="1">IF($J$28="",IF(LIST!$BF33&lt;&gt;"",LEFT(LIST!$BF33,30),""),IF(AL34="","",LEFT($J$28,30)))</f>
        <v/>
      </c>
      <c r="AL34" s="210" t="str">
        <f>IF($J$28="", "",LEFT(LIST!AP33,50))</f>
        <v/>
      </c>
      <c r="AM34" s="250" t="str">
        <f>IF($J$28="", "",LIST!AQ33)</f>
        <v/>
      </c>
    </row>
    <row r="35" spans="2:66" x14ac:dyDescent="0.25">
      <c r="C35" s="31"/>
      <c r="D35" s="31"/>
      <c r="E35" s="31"/>
      <c r="F35" s="31"/>
      <c r="G35" s="31"/>
      <c r="H35" s="31"/>
      <c r="I35" s="31"/>
      <c r="J35" s="31"/>
      <c r="K35" s="31"/>
      <c r="L35" s="31"/>
      <c r="M35" s="31"/>
      <c r="N35" s="31"/>
      <c r="O35" s="31"/>
      <c r="P35" s="31"/>
      <c r="Q35" s="31"/>
      <c r="R35" s="32"/>
      <c r="S35" s="32"/>
      <c r="T35" s="32"/>
      <c r="U35" s="31"/>
      <c r="V35" s="31"/>
      <c r="W35" s="31"/>
      <c r="X35" s="31"/>
      <c r="Y35" s="31"/>
      <c r="Z35" s="31"/>
      <c r="AA35" s="31"/>
      <c r="AB35" s="31"/>
      <c r="AC35" s="31"/>
      <c r="AD35" s="31"/>
      <c r="AE35" s="31"/>
      <c r="AF35" s="31"/>
      <c r="AG35" s="31"/>
      <c r="AH35" s="32"/>
      <c r="AI35" s="32"/>
      <c r="AJ35" s="51"/>
      <c r="AK35" s="210" t="str">
        <f ca="1">IF($J$28="",IF(LIST!$BF34&lt;&gt;"",LEFT(LIST!$BF34,30),""),IF(AL35="","",LEFT($J$28,30)))</f>
        <v/>
      </c>
      <c r="AL35" s="210" t="str">
        <f>IF($J$28="", "",LEFT(LIST!AP34,50))</f>
        <v/>
      </c>
      <c r="AM35" s="250" t="str">
        <f>IF($J$28="", "",LIST!AQ34)</f>
        <v/>
      </c>
    </row>
    <row r="36" spans="2:66" ht="19.5" thickBot="1" x14ac:dyDescent="0.35">
      <c r="C36" s="16" t="s">
        <v>46</v>
      </c>
      <c r="E36" s="9"/>
      <c r="F36" s="9"/>
      <c r="G36" s="9"/>
      <c r="H36" s="9"/>
      <c r="I36" s="9"/>
      <c r="J36" s="9"/>
      <c r="K36" s="9"/>
      <c r="L36" s="9"/>
      <c r="M36" s="9"/>
      <c r="N36" s="9"/>
      <c r="O36" s="9"/>
      <c r="P36" s="9"/>
      <c r="Q36" s="9"/>
      <c r="R36" s="20"/>
      <c r="S36" s="20"/>
      <c r="T36" s="20"/>
      <c r="U36" s="9"/>
      <c r="V36" s="9"/>
      <c r="W36" s="9"/>
      <c r="X36" s="9"/>
      <c r="Y36" s="9"/>
      <c r="Z36" s="9"/>
      <c r="AA36" s="9"/>
      <c r="AB36" s="9"/>
      <c r="AC36" s="9"/>
      <c r="AD36" s="9"/>
      <c r="AE36" s="9"/>
      <c r="AF36" s="9"/>
      <c r="AG36" s="9"/>
      <c r="AH36" s="7"/>
      <c r="AI36" s="7"/>
      <c r="AJ36" s="50"/>
      <c r="AK36" s="210" t="str">
        <f ca="1">IF($J$28="",IF(LIST!$BF35&lt;&gt;"",LEFT(LIST!$BF35,30),""),IF(AL36="","",LEFT($J$28,30)))</f>
        <v/>
      </c>
      <c r="AL36" s="210" t="str">
        <f>IF($J$28="", "",LEFT(LIST!AP35,50))</f>
        <v/>
      </c>
      <c r="AM36" s="250" t="str">
        <f>IF($J$28="", "",LIST!AQ35)</f>
        <v/>
      </c>
    </row>
    <row r="37" spans="2:66" ht="16.5" thickBot="1" x14ac:dyDescent="0.3">
      <c r="C37" s="7"/>
      <c r="D37" s="358" t="s">
        <v>37</v>
      </c>
      <c r="E37" s="359"/>
      <c r="F37" s="359"/>
      <c r="G37" s="359"/>
      <c r="H37" s="359"/>
      <c r="I37" s="359"/>
      <c r="J37" s="372"/>
      <c r="K37" s="372"/>
      <c r="L37" s="372"/>
      <c r="M37" s="372"/>
      <c r="N37" s="372"/>
      <c r="O37" s="372"/>
      <c r="P37" s="372"/>
      <c r="Q37" s="373"/>
      <c r="R37" s="20"/>
      <c r="S37" s="20"/>
      <c r="T37" s="403" t="s">
        <v>69</v>
      </c>
      <c r="U37" s="403"/>
      <c r="V37" s="403"/>
      <c r="W37" s="403"/>
      <c r="X37" s="403"/>
      <c r="Y37" s="403"/>
      <c r="Z37" s="403"/>
      <c r="AA37" s="403"/>
      <c r="AB37" s="403"/>
      <c r="AC37" s="403"/>
      <c r="AD37" s="403"/>
      <c r="AE37" s="403"/>
      <c r="AF37" s="403"/>
      <c r="AG37" s="403"/>
      <c r="AH37" s="7"/>
      <c r="AI37" s="7"/>
      <c r="AJ37" s="50"/>
      <c r="AK37" s="210" t="str">
        <f ca="1">IF($J$28="",IF(LIST!$BF36&lt;&gt;"",LEFT(LIST!$BF36,30),""),IF(AL37="","",LEFT($J$28,30)))</f>
        <v/>
      </c>
      <c r="AL37" s="210" t="str">
        <f>IF($J$28="", "",LEFT(LIST!AP36,50))</f>
        <v/>
      </c>
      <c r="AM37" s="250" t="str">
        <f>IF($J$28="", "",LIST!AQ36)</f>
        <v/>
      </c>
    </row>
    <row r="38" spans="2:66" ht="15.75" x14ac:dyDescent="0.25">
      <c r="C38" s="7"/>
      <c r="D38" s="379" t="s">
        <v>53</v>
      </c>
      <c r="E38" s="380"/>
      <c r="F38" s="380"/>
      <c r="G38" s="380"/>
      <c r="H38" s="380"/>
      <c r="I38" s="380"/>
      <c r="J38" s="360"/>
      <c r="K38" s="360"/>
      <c r="L38" s="360"/>
      <c r="M38" s="360"/>
      <c r="N38" s="360"/>
      <c r="O38" s="360"/>
      <c r="P38" s="360"/>
      <c r="Q38" s="361"/>
      <c r="R38" s="20"/>
      <c r="S38" s="20"/>
      <c r="T38" s="397"/>
      <c r="U38" s="398"/>
      <c r="V38" s="398"/>
      <c r="W38" s="398"/>
      <c r="X38" s="398"/>
      <c r="Y38" s="398"/>
      <c r="Z38" s="398"/>
      <c r="AA38" s="398"/>
      <c r="AB38" s="398"/>
      <c r="AC38" s="398"/>
      <c r="AD38" s="398"/>
      <c r="AE38" s="398"/>
      <c r="AF38" s="398"/>
      <c r="AG38" s="399"/>
      <c r="AH38" s="7"/>
      <c r="AI38" s="7"/>
      <c r="AJ38" s="50"/>
      <c r="AK38" s="210" t="str">
        <f ca="1">IF($J$28="",IF(LIST!$BF37&lt;&gt;"",LEFT(LIST!$BF37,30),""),IF(AL38="","",LEFT($J$28,30)))</f>
        <v/>
      </c>
      <c r="AL38" s="210" t="str">
        <f>IF($J$28="", "",LEFT(LIST!AP37,50))</f>
        <v/>
      </c>
      <c r="AM38" s="250" t="str">
        <f>IF($J$28="", "",LIST!AQ37)</f>
        <v/>
      </c>
    </row>
    <row r="39" spans="2:66" ht="16.5" thickBot="1" x14ac:dyDescent="0.3">
      <c r="C39" s="7"/>
      <c r="D39" s="374" t="s">
        <v>9</v>
      </c>
      <c r="E39" s="375"/>
      <c r="F39" s="375"/>
      <c r="G39" s="375"/>
      <c r="H39" s="375"/>
      <c r="I39" s="375"/>
      <c r="J39" s="356"/>
      <c r="K39" s="356"/>
      <c r="L39" s="356"/>
      <c r="M39" s="356"/>
      <c r="N39" s="356"/>
      <c r="O39" s="356"/>
      <c r="P39" s="356"/>
      <c r="Q39" s="357"/>
      <c r="R39" s="20"/>
      <c r="S39" s="20"/>
      <c r="T39" s="400"/>
      <c r="U39" s="401"/>
      <c r="V39" s="401"/>
      <c r="W39" s="401"/>
      <c r="X39" s="401"/>
      <c r="Y39" s="401"/>
      <c r="Z39" s="401"/>
      <c r="AA39" s="401"/>
      <c r="AB39" s="401"/>
      <c r="AC39" s="401"/>
      <c r="AD39" s="401"/>
      <c r="AE39" s="401"/>
      <c r="AF39" s="401"/>
      <c r="AG39" s="402"/>
      <c r="AH39" s="7"/>
      <c r="AI39" s="7"/>
      <c r="AJ39" s="50"/>
      <c r="AK39" s="210" t="str">
        <f ca="1">IF($J$28="",IF(LIST!$BF38&lt;&gt;"",LEFT(LIST!$BF38,30),""),IF(AL39="","",LEFT($J$28,30)))</f>
        <v/>
      </c>
      <c r="AL39" s="210" t="str">
        <f>IF($J$28="", "",LEFT(LIST!AP38,50))</f>
        <v/>
      </c>
      <c r="AM39" s="250" t="str">
        <f>IF($J$28="", "",LIST!AQ38)</f>
        <v/>
      </c>
    </row>
    <row r="40" spans="2:66" x14ac:dyDescent="0.25">
      <c r="C40" s="7"/>
      <c r="D40" s="12"/>
      <c r="E40" s="12"/>
      <c r="F40" s="12"/>
      <c r="G40" s="12"/>
      <c r="H40" s="12"/>
      <c r="I40" s="12"/>
      <c r="J40" s="12"/>
      <c r="K40" s="12"/>
      <c r="L40" s="12"/>
      <c r="M40" s="12"/>
      <c r="N40" s="12"/>
      <c r="O40" s="12"/>
      <c r="P40" s="12"/>
      <c r="Q40" s="12"/>
      <c r="R40" s="8"/>
      <c r="S40" s="8"/>
      <c r="T40" s="8"/>
      <c r="U40" s="9"/>
      <c r="V40" s="9"/>
      <c r="W40" s="9"/>
      <c r="X40" s="9"/>
      <c r="Y40" s="9"/>
      <c r="Z40" s="9"/>
      <c r="AA40" s="9"/>
      <c r="AB40" s="9"/>
      <c r="AC40" s="9"/>
      <c r="AD40" s="9"/>
      <c r="AE40" s="9"/>
      <c r="AF40" s="9"/>
      <c r="AG40" s="9"/>
      <c r="AH40" s="7"/>
      <c r="AI40" s="7"/>
      <c r="AJ40" s="50"/>
      <c r="AK40" s="210" t="str">
        <f ca="1">IF($J$28="",IF(LIST!$BF39&lt;&gt;"",LEFT(LIST!$BF39,30),""),IF(AL40="","",LEFT($J$28,30)))</f>
        <v/>
      </c>
      <c r="AL40" s="210" t="str">
        <f>IF($J$28="", "",LEFT(LIST!AP39,50))</f>
        <v/>
      </c>
      <c r="AM40" s="250" t="str">
        <f>IF($J$28="", "",LIST!AQ39)</f>
        <v/>
      </c>
    </row>
    <row r="41" spans="2:66" ht="19.5" thickBot="1" x14ac:dyDescent="0.35">
      <c r="C41" s="16" t="s">
        <v>760</v>
      </c>
      <c r="E41" s="14"/>
      <c r="F41" s="14"/>
      <c r="G41" s="14"/>
      <c r="H41" s="14"/>
      <c r="I41" s="14"/>
      <c r="J41" s="15"/>
      <c r="K41" s="15"/>
      <c r="L41" s="15"/>
      <c r="M41" s="15"/>
      <c r="N41" s="15"/>
      <c r="O41" s="15"/>
      <c r="P41" s="15"/>
      <c r="Q41" s="15"/>
      <c r="R41" s="15"/>
      <c r="S41" s="16" t="s">
        <v>742</v>
      </c>
      <c r="U41" s="14"/>
      <c r="V41" s="14"/>
      <c r="W41" s="14"/>
      <c r="X41" s="9"/>
      <c r="Y41" s="9"/>
      <c r="Z41" s="9"/>
      <c r="AA41" s="9"/>
      <c r="AB41" s="9"/>
      <c r="AC41" s="9"/>
      <c r="AE41" s="391" t="s">
        <v>56</v>
      </c>
      <c r="AF41" s="391"/>
      <c r="AG41" s="22" t="s">
        <v>55</v>
      </c>
      <c r="AH41" s="7"/>
      <c r="AI41" s="7"/>
      <c r="AJ41" s="50"/>
      <c r="AK41" s="210" t="str">
        <f ca="1">IF($J$28="",IF(LIST!$BF40&lt;&gt;"",LEFT(LIST!$BF40,30),""),IF(AL41="","",LEFT($J$28,30)))</f>
        <v/>
      </c>
      <c r="AL41" s="210" t="str">
        <f>IF($J$28="", "",LEFT(LIST!AP40,50))</f>
        <v/>
      </c>
      <c r="AM41" s="250" t="str">
        <f>IF($J$28="", "",LIST!AQ40)</f>
        <v/>
      </c>
    </row>
    <row r="42" spans="2:66" ht="15.75" x14ac:dyDescent="0.25">
      <c r="B42" s="172"/>
      <c r="C42" s="7"/>
      <c r="D42" s="358" t="s">
        <v>759</v>
      </c>
      <c r="E42" s="359"/>
      <c r="F42" s="359"/>
      <c r="G42" s="359"/>
      <c r="H42" s="359"/>
      <c r="I42" s="359"/>
      <c r="J42" s="366"/>
      <c r="K42" s="366"/>
      <c r="L42" s="366"/>
      <c r="M42" s="366"/>
      <c r="N42" s="366"/>
      <c r="O42" s="366"/>
      <c r="P42" s="366"/>
      <c r="Q42" s="367"/>
      <c r="R42" s="7"/>
      <c r="S42" s="7"/>
      <c r="T42" s="407" t="s">
        <v>54</v>
      </c>
      <c r="U42" s="408"/>
      <c r="V42" s="408"/>
      <c r="W42" s="408"/>
      <c r="X42" s="408"/>
      <c r="Y42" s="409"/>
      <c r="Z42" s="372"/>
      <c r="AA42" s="372"/>
      <c r="AB42" s="372"/>
      <c r="AC42" s="372"/>
      <c r="AD42" s="372"/>
      <c r="AE42" s="372"/>
      <c r="AF42" s="372"/>
      <c r="AG42" s="373"/>
      <c r="AH42" s="7"/>
      <c r="AI42" s="7"/>
      <c r="AJ42" s="50"/>
      <c r="AK42" s="210" t="str">
        <f ca="1">IF($J$28="",IF(LIST!$BF41&lt;&gt;"",LEFT(LIST!$BF41,30),""),IF(AL42="","",LEFT($J$28,30)))</f>
        <v/>
      </c>
      <c r="AL42" s="210" t="str">
        <f>IF($J$28="", "",LEFT(LIST!AP41,50))</f>
        <v/>
      </c>
      <c r="AM42" s="250" t="str">
        <f>IF($J$28="", "",LIST!AQ41)</f>
        <v/>
      </c>
      <c r="AN42" s="62"/>
      <c r="AO42" s="52"/>
      <c r="AP42" s="52"/>
      <c r="AQ42" s="52"/>
      <c r="AR42" s="52"/>
      <c r="AS42" s="52"/>
      <c r="AT42" s="52"/>
      <c r="AU42" s="52"/>
      <c r="AV42" s="52"/>
      <c r="AW42" s="52"/>
      <c r="AX42" s="52"/>
      <c r="AY42" s="52"/>
      <c r="AZ42" s="52"/>
      <c r="BA42" s="50"/>
      <c r="BB42" s="50"/>
      <c r="BH42" s="9"/>
      <c r="BI42" s="9"/>
      <c r="BJ42" s="9"/>
      <c r="BK42" s="9"/>
      <c r="BL42" s="9"/>
      <c r="BM42" s="9"/>
      <c r="BN42" s="9"/>
    </row>
    <row r="43" spans="2:66" ht="15.75" x14ac:dyDescent="0.25">
      <c r="C43" s="7"/>
      <c r="D43" s="379" t="s">
        <v>23</v>
      </c>
      <c r="E43" s="380"/>
      <c r="F43" s="380"/>
      <c r="G43" s="380"/>
      <c r="H43" s="380"/>
      <c r="I43" s="380"/>
      <c r="J43" s="360"/>
      <c r="K43" s="360"/>
      <c r="L43" s="360"/>
      <c r="M43" s="360"/>
      <c r="N43" s="360"/>
      <c r="O43" s="360"/>
      <c r="P43" s="360"/>
      <c r="Q43" s="361"/>
      <c r="R43" s="7"/>
      <c r="S43" s="7"/>
      <c r="T43" s="379" t="s">
        <v>1887</v>
      </c>
      <c r="U43" s="380"/>
      <c r="V43" s="380"/>
      <c r="W43" s="380"/>
      <c r="X43" s="380"/>
      <c r="Y43" s="380"/>
      <c r="Z43" s="395"/>
      <c r="AA43" s="395"/>
      <c r="AB43" s="395"/>
      <c r="AC43" s="395"/>
      <c r="AD43" s="395"/>
      <c r="AE43" s="395"/>
      <c r="AF43" s="395"/>
      <c r="AG43" s="396"/>
      <c r="AH43" s="7"/>
      <c r="AI43" s="7"/>
      <c r="AJ43" s="50"/>
      <c r="AK43" s="210" t="str">
        <f ca="1">IF($J$28="",IF(LIST!$BF42&lt;&gt;"",LEFT(LIST!$BF42,30),""),IF(AL43="","",LEFT($J$28,30)))</f>
        <v/>
      </c>
      <c r="AL43" s="210" t="str">
        <f>IF($J$28="", "",LEFT(LIST!AP42,50))</f>
        <v/>
      </c>
      <c r="AM43" s="250" t="str">
        <f>IF($J$28="", "",LIST!AQ42)</f>
        <v/>
      </c>
    </row>
    <row r="44" spans="2:66" ht="15.75" x14ac:dyDescent="0.25">
      <c r="B44" s="172"/>
      <c r="C44" s="7"/>
      <c r="D44" s="379" t="s">
        <v>3790</v>
      </c>
      <c r="E44" s="380"/>
      <c r="F44" s="380"/>
      <c r="G44" s="380"/>
      <c r="H44" s="380"/>
      <c r="I44" s="380"/>
      <c r="J44" s="360"/>
      <c r="K44" s="360"/>
      <c r="L44" s="360"/>
      <c r="M44" s="360"/>
      <c r="N44" s="360"/>
      <c r="O44" s="360"/>
      <c r="P44" s="360"/>
      <c r="Q44" s="361"/>
      <c r="R44" s="7"/>
      <c r="S44" s="7"/>
      <c r="T44" s="410" t="s">
        <v>1865</v>
      </c>
      <c r="U44" s="411"/>
      <c r="V44" s="411"/>
      <c r="W44" s="411"/>
      <c r="X44" s="411"/>
      <c r="Y44" s="411"/>
      <c r="Z44" s="395"/>
      <c r="AA44" s="395"/>
      <c r="AB44" s="395"/>
      <c r="AC44" s="395"/>
      <c r="AD44" s="395"/>
      <c r="AE44" s="395"/>
      <c r="AF44" s="395"/>
      <c r="AG44" s="396"/>
      <c r="AH44" s="7"/>
      <c r="AI44" s="7"/>
      <c r="AJ44" s="50"/>
      <c r="AK44" s="210" t="str">
        <f ca="1">IF($J$28="",IF(LIST!$BF43&lt;&gt;"",LEFT(LIST!$BF43,30),""),IF(AL44="","",LEFT($J$28,30)))</f>
        <v/>
      </c>
      <c r="AL44" s="210" t="str">
        <f>IF($J$28="", "",LEFT(LIST!AP43,50))</f>
        <v/>
      </c>
      <c r="AM44" s="250" t="str">
        <f>IF($J$28="", "",LIST!AQ43)</f>
        <v/>
      </c>
    </row>
    <row r="45" spans="2:66" ht="16.5" thickBot="1" x14ac:dyDescent="0.3">
      <c r="C45" s="7"/>
      <c r="D45" s="374" t="s">
        <v>258</v>
      </c>
      <c r="E45" s="375"/>
      <c r="F45" s="375"/>
      <c r="G45" s="375"/>
      <c r="H45" s="375"/>
      <c r="I45" s="375"/>
      <c r="J45" s="356"/>
      <c r="K45" s="356"/>
      <c r="L45" s="356"/>
      <c r="M45" s="356"/>
      <c r="N45" s="356"/>
      <c r="O45" s="356"/>
      <c r="P45" s="356"/>
      <c r="Q45" s="357"/>
      <c r="R45" s="7"/>
      <c r="S45" s="7"/>
      <c r="T45" s="374" t="s">
        <v>773</v>
      </c>
      <c r="U45" s="375"/>
      <c r="V45" s="375"/>
      <c r="W45" s="375"/>
      <c r="X45" s="375"/>
      <c r="Y45" s="375"/>
      <c r="Z45" s="356"/>
      <c r="AA45" s="356"/>
      <c r="AB45" s="356"/>
      <c r="AC45" s="356"/>
      <c r="AD45" s="356"/>
      <c r="AE45" s="356"/>
      <c r="AF45" s="356"/>
      <c r="AG45" s="357"/>
      <c r="AH45" s="7"/>
      <c r="AI45" s="7"/>
      <c r="AJ45" s="50"/>
      <c r="AK45" s="210" t="str">
        <f ca="1">IF($J$28="",IF(LIST!$BF44&lt;&gt;"",LEFT(LIST!$BF44,30),""),IF(AL45="","",LEFT($J$28,30)))</f>
        <v/>
      </c>
      <c r="AL45" s="210" t="str">
        <f>IF($J$28="", "",LEFT(LIST!AP44,50))</f>
        <v/>
      </c>
      <c r="AM45" s="250" t="str">
        <f>IF($J$28="", "",LIST!AQ44)</f>
        <v/>
      </c>
    </row>
    <row r="46" spans="2:66" x14ac:dyDescent="0.25">
      <c r="C46" s="7"/>
      <c r="D46" s="352"/>
      <c r="E46" s="352"/>
      <c r="F46" s="352"/>
      <c r="G46" s="352"/>
      <c r="H46" s="352"/>
      <c r="I46" s="352"/>
      <c r="J46" s="352"/>
      <c r="K46" s="352"/>
      <c r="L46" s="352"/>
      <c r="M46" s="352"/>
      <c r="N46" s="352"/>
      <c r="O46" s="352"/>
      <c r="P46" s="352"/>
      <c r="Q46" s="352"/>
      <c r="R46" s="7"/>
      <c r="S46" s="7"/>
      <c r="T46" s="371" t="s">
        <v>1909</v>
      </c>
      <c r="U46" s="371"/>
      <c r="V46" s="371"/>
      <c r="W46" s="371"/>
      <c r="X46" s="371"/>
      <c r="Y46" s="371"/>
      <c r="Z46" s="371"/>
      <c r="AA46" s="371"/>
      <c r="AB46" s="371"/>
      <c r="AC46" s="371"/>
      <c r="AD46" s="371"/>
      <c r="AE46" s="371"/>
      <c r="AF46" s="371"/>
      <c r="AG46" s="371"/>
      <c r="AH46" s="7"/>
      <c r="AI46" s="7"/>
      <c r="AJ46" s="50"/>
      <c r="AK46" s="210" t="str">
        <f ca="1">IF($J$28="",IF(LIST!$BF45&lt;&gt;"",LEFT(LIST!$BF45,30),""),IF(AL46="","",LEFT($J$28,30)))</f>
        <v/>
      </c>
      <c r="AL46" s="210" t="str">
        <f>IF($J$28="", "",LEFT(LIST!AP45,50))</f>
        <v/>
      </c>
      <c r="AM46" s="250" t="str">
        <f>IF($J$28="", "",LIST!AQ45)</f>
        <v/>
      </c>
    </row>
    <row r="47" spans="2:66" ht="19.5" thickBot="1" x14ac:dyDescent="0.35">
      <c r="C47" s="16" t="s">
        <v>1686</v>
      </c>
      <c r="D47" s="12"/>
      <c r="E47" s="12"/>
      <c r="F47" s="12"/>
      <c r="G47" s="12"/>
      <c r="H47" s="12"/>
      <c r="I47" s="12"/>
      <c r="J47" s="12"/>
      <c r="K47" s="12"/>
      <c r="L47" s="12"/>
      <c r="M47" s="12"/>
      <c r="N47" s="12"/>
      <c r="O47" s="12"/>
      <c r="P47" s="12"/>
      <c r="Q47" s="12"/>
      <c r="R47" s="7"/>
      <c r="S47" s="16" t="s">
        <v>770</v>
      </c>
      <c r="T47" s="7"/>
      <c r="U47" s="9"/>
      <c r="V47" s="9"/>
      <c r="W47" s="9"/>
      <c r="X47" s="9"/>
      <c r="Y47" s="9"/>
      <c r="Z47" s="9"/>
      <c r="AA47" s="9"/>
      <c r="AB47" s="9"/>
      <c r="AC47" s="9"/>
      <c r="AD47" s="9"/>
      <c r="AE47" s="9"/>
      <c r="AF47" s="9"/>
      <c r="AG47" s="9"/>
      <c r="AH47" s="7"/>
      <c r="AI47" s="7"/>
      <c r="AJ47" s="50"/>
      <c r="AK47" s="210" t="str">
        <f ca="1">IF($J$28="",IF(LIST!$BF46&lt;&gt;"",LEFT(LIST!$BF46,30),""),IF(AL47="","",LEFT($J$28,30)))</f>
        <v/>
      </c>
      <c r="AL47" s="210" t="str">
        <f>IF($J$28="", "",LEFT(LIST!AP46,50))</f>
        <v/>
      </c>
      <c r="AM47" s="250" t="str">
        <f>IF($J$28="", "",LIST!AQ46)</f>
        <v/>
      </c>
    </row>
    <row r="48" spans="2:66" ht="15.75" x14ac:dyDescent="0.25">
      <c r="C48" s="7"/>
      <c r="D48" s="358" t="s">
        <v>1662</v>
      </c>
      <c r="E48" s="359"/>
      <c r="F48" s="359"/>
      <c r="G48" s="359"/>
      <c r="H48" s="359"/>
      <c r="I48" s="359"/>
      <c r="J48" s="372"/>
      <c r="K48" s="372"/>
      <c r="L48" s="372"/>
      <c r="M48" s="372"/>
      <c r="N48" s="372"/>
      <c r="O48" s="372"/>
      <c r="P48" s="372"/>
      <c r="Q48" s="373"/>
      <c r="R48" s="7"/>
      <c r="S48" s="7"/>
      <c r="T48" s="376" t="s">
        <v>771</v>
      </c>
      <c r="U48" s="377"/>
      <c r="V48" s="377"/>
      <c r="W48" s="377"/>
      <c r="X48" s="377"/>
      <c r="Y48" s="378"/>
      <c r="Z48" s="381"/>
      <c r="AA48" s="382"/>
      <c r="AB48" s="382"/>
      <c r="AC48" s="382"/>
      <c r="AD48" s="382"/>
      <c r="AE48" s="382"/>
      <c r="AF48" s="382"/>
      <c r="AG48" s="383"/>
      <c r="AH48" s="7"/>
      <c r="AI48" s="7"/>
      <c r="AJ48" s="50"/>
      <c r="AK48" s="210" t="str">
        <f ca="1">IF($J$28="",IF(LIST!$BF47&lt;&gt;"",LEFT(LIST!$BF47,30),""),IF(AL48="","",LEFT($J$28,30)))</f>
        <v/>
      </c>
      <c r="AL48" s="210" t="str">
        <f>IF($J$28="", "",LEFT(LIST!AP47,50))</f>
        <v/>
      </c>
      <c r="AM48" s="250" t="str">
        <f>IF($J$28="", "",LIST!AQ47)</f>
        <v/>
      </c>
    </row>
    <row r="49" spans="1:59" ht="16.5" thickBot="1" x14ac:dyDescent="0.3">
      <c r="C49" s="7"/>
      <c r="D49" s="374" t="s">
        <v>740</v>
      </c>
      <c r="E49" s="375"/>
      <c r="F49" s="375"/>
      <c r="G49" s="375"/>
      <c r="H49" s="375"/>
      <c r="I49" s="375"/>
      <c r="J49" s="356"/>
      <c r="K49" s="356"/>
      <c r="L49" s="356"/>
      <c r="M49" s="356"/>
      <c r="N49" s="356"/>
      <c r="O49" s="356"/>
      <c r="P49" s="356"/>
      <c r="Q49" s="357"/>
      <c r="R49" s="7"/>
      <c r="S49" s="9"/>
      <c r="T49" s="374" t="s">
        <v>3791</v>
      </c>
      <c r="U49" s="375"/>
      <c r="V49" s="375"/>
      <c r="W49" s="375"/>
      <c r="X49" s="375"/>
      <c r="Y49" s="375"/>
      <c r="Z49" s="530"/>
      <c r="AA49" s="531"/>
      <c r="AB49" s="531"/>
      <c r="AC49" s="531"/>
      <c r="AD49" s="532"/>
      <c r="AE49" s="419" t="str">
        <f>AE41</f>
        <v>mm</v>
      </c>
      <c r="AF49" s="419"/>
      <c r="AG49" s="176" t="s">
        <v>2050</v>
      </c>
      <c r="AH49" s="7"/>
      <c r="AI49" s="7"/>
      <c r="AJ49" s="50"/>
      <c r="AK49" s="210" t="str">
        <f ca="1">IF($J$28="",IF(LIST!$BF48&lt;&gt;"",LEFT(LIST!$BF48,30),""),IF(AL49="","",LEFT($J$28,30)))</f>
        <v/>
      </c>
      <c r="AL49" s="210" t="str">
        <f>IF($J$28="", "",LEFT(LIST!AP48,50))</f>
        <v/>
      </c>
      <c r="AM49" s="250" t="str">
        <f>IF($J$28="", "",LIST!AQ48)</f>
        <v/>
      </c>
    </row>
    <row r="50" spans="1:59" ht="15.75" thickBot="1" x14ac:dyDescent="0.3">
      <c r="C50" s="7"/>
      <c r="D50" s="29" t="s">
        <v>767</v>
      </c>
      <c r="E50" s="30"/>
      <c r="F50" s="30"/>
      <c r="G50" s="30"/>
      <c r="H50" s="30"/>
      <c r="I50" s="30"/>
      <c r="J50" s="30"/>
      <c r="K50" s="30"/>
      <c r="L50" s="30"/>
      <c r="M50" s="30"/>
      <c r="N50" s="30"/>
      <c r="O50" s="30"/>
      <c r="P50" s="30"/>
      <c r="Q50" s="30"/>
      <c r="R50" s="7"/>
      <c r="S50" s="7"/>
      <c r="T50" s="7"/>
      <c r="U50" s="9"/>
      <c r="V50" s="9"/>
      <c r="W50" s="9"/>
      <c r="X50" s="9"/>
      <c r="Y50" s="9"/>
      <c r="Z50" s="9"/>
      <c r="AA50" s="9"/>
      <c r="AB50" s="9"/>
      <c r="AC50" s="9"/>
      <c r="AD50" s="9"/>
      <c r="AE50" s="9"/>
      <c r="AF50" s="9"/>
      <c r="AG50" s="9"/>
      <c r="AH50" s="7"/>
      <c r="AI50" s="7"/>
      <c r="AJ50" s="50"/>
      <c r="AK50" s="210" t="str">
        <f ca="1">IF($J$28="",IF(LIST!$BF49&lt;&gt;"",LEFT(LIST!$BF49,30),""),IF(AL50="","",LEFT($J$28,30)))</f>
        <v/>
      </c>
      <c r="AL50" s="210" t="str">
        <f>IF($J$28="", "",LEFT(LIST!AP49,50))</f>
        <v/>
      </c>
      <c r="AM50" s="250" t="str">
        <f>IF($J$28="", "",LIST!AQ49)</f>
        <v/>
      </c>
    </row>
    <row r="51" spans="1:59" ht="15" customHeight="1" x14ac:dyDescent="0.25">
      <c r="C51" s="350" t="s">
        <v>1883</v>
      </c>
      <c r="D51" s="351"/>
      <c r="E51" s="299"/>
      <c r="F51" s="300"/>
      <c r="G51" s="300"/>
      <c r="H51" s="300"/>
      <c r="I51" s="300"/>
      <c r="J51" s="300"/>
      <c r="K51" s="300"/>
      <c r="L51" s="300"/>
      <c r="M51" s="300"/>
      <c r="N51" s="300"/>
      <c r="O51" s="300"/>
      <c r="P51" s="300"/>
      <c r="Q51" s="300"/>
      <c r="R51" s="300"/>
      <c r="S51" s="300"/>
      <c r="T51" s="300"/>
      <c r="U51" s="300"/>
      <c r="V51" s="300"/>
      <c r="W51" s="300"/>
      <c r="X51" s="300"/>
      <c r="Y51" s="300"/>
      <c r="Z51" s="300"/>
      <c r="AA51" s="300"/>
      <c r="AB51" s="300"/>
      <c r="AC51" s="300"/>
      <c r="AD51" s="300"/>
      <c r="AE51" s="300"/>
      <c r="AF51" s="300"/>
      <c r="AG51" s="301"/>
      <c r="AH51" s="7"/>
      <c r="AI51" s="7"/>
      <c r="AJ51" s="50"/>
      <c r="AK51" s="210" t="str">
        <f ca="1">IF($J$28="",IF(LIST!$BF50&lt;&gt;"",LEFT(LIST!$BF50,30),""),IF(AL51="","",LEFT($J$28,30)))</f>
        <v/>
      </c>
      <c r="AL51" s="210" t="str">
        <f>IF($J$28="", "",LEFT(LIST!AP50,50))</f>
        <v/>
      </c>
      <c r="AM51" s="250" t="str">
        <f>IF($J$28="", "",LIST!AQ50)</f>
        <v/>
      </c>
    </row>
    <row r="52" spans="1:59" x14ac:dyDescent="0.25">
      <c r="C52" s="350"/>
      <c r="D52" s="351"/>
      <c r="E52" s="302"/>
      <c r="F52" s="303"/>
      <c r="G52" s="303"/>
      <c r="H52" s="303"/>
      <c r="I52" s="303"/>
      <c r="J52" s="303"/>
      <c r="K52" s="303"/>
      <c r="L52" s="303"/>
      <c r="M52" s="303"/>
      <c r="N52" s="303"/>
      <c r="O52" s="303"/>
      <c r="P52" s="303"/>
      <c r="Q52" s="303"/>
      <c r="R52" s="303"/>
      <c r="S52" s="303"/>
      <c r="T52" s="303"/>
      <c r="U52" s="303"/>
      <c r="V52" s="303"/>
      <c r="W52" s="303"/>
      <c r="X52" s="303"/>
      <c r="Y52" s="303"/>
      <c r="Z52" s="303"/>
      <c r="AA52" s="303"/>
      <c r="AB52" s="303"/>
      <c r="AC52" s="303"/>
      <c r="AD52" s="303"/>
      <c r="AE52" s="303"/>
      <c r="AF52" s="303"/>
      <c r="AG52" s="304"/>
      <c r="AH52" s="7"/>
      <c r="AI52" s="7"/>
      <c r="AJ52" s="50"/>
      <c r="AK52" s="210" t="str">
        <f ca="1">IF($J$28="",IF(LIST!$BF51&lt;&gt;"",LEFT(LIST!$BF51,30),""),IF(AL52="","",LEFT($J$28,30)))</f>
        <v/>
      </c>
      <c r="AL52" s="210" t="str">
        <f>IF($J$28="", "",LEFT(LIST!AP51,50))</f>
        <v/>
      </c>
      <c r="AM52" s="250" t="str">
        <f>IF($J$28="", "",LIST!AQ51)</f>
        <v/>
      </c>
    </row>
    <row r="53" spans="1:59" ht="15" customHeight="1" x14ac:dyDescent="0.25">
      <c r="C53" s="350"/>
      <c r="D53" s="351"/>
      <c r="E53" s="302"/>
      <c r="F53" s="303"/>
      <c r="G53" s="303"/>
      <c r="H53" s="303"/>
      <c r="I53" s="303"/>
      <c r="J53" s="303"/>
      <c r="K53" s="303"/>
      <c r="L53" s="303"/>
      <c r="M53" s="303"/>
      <c r="N53" s="303"/>
      <c r="O53" s="303"/>
      <c r="P53" s="303"/>
      <c r="Q53" s="303"/>
      <c r="R53" s="303"/>
      <c r="S53" s="303"/>
      <c r="T53" s="303"/>
      <c r="U53" s="303"/>
      <c r="V53" s="303"/>
      <c r="W53" s="303"/>
      <c r="X53" s="303"/>
      <c r="Y53" s="303"/>
      <c r="Z53" s="303"/>
      <c r="AA53" s="303"/>
      <c r="AB53" s="303"/>
      <c r="AC53" s="303"/>
      <c r="AD53" s="303"/>
      <c r="AE53" s="303"/>
      <c r="AF53" s="303"/>
      <c r="AG53" s="304"/>
      <c r="AH53" s="7"/>
      <c r="AI53" s="384" t="s">
        <v>4666</v>
      </c>
      <c r="AJ53" s="50"/>
      <c r="AK53" s="210" t="str">
        <f ca="1">IF($J$28="",IF(LIST!$BF52&lt;&gt;"",LEFT(LIST!$BF52,30),""),IF(AL53="","",LEFT($J$28,30)))</f>
        <v/>
      </c>
      <c r="AL53" s="210" t="str">
        <f>IF($J$28="", "",LEFT(LIST!AP52,50))</f>
        <v/>
      </c>
      <c r="AM53" s="250" t="str">
        <f>IF($J$28="", "",LIST!AQ52)</f>
        <v/>
      </c>
    </row>
    <row r="54" spans="1:59" ht="15" customHeight="1" x14ac:dyDescent="0.25">
      <c r="C54" s="350"/>
      <c r="D54" s="351"/>
      <c r="E54" s="302"/>
      <c r="F54" s="303"/>
      <c r="G54" s="303"/>
      <c r="H54" s="303"/>
      <c r="I54" s="303"/>
      <c r="J54" s="303"/>
      <c r="K54" s="303"/>
      <c r="L54" s="303"/>
      <c r="M54" s="303"/>
      <c r="N54" s="303"/>
      <c r="O54" s="303"/>
      <c r="P54" s="303"/>
      <c r="Q54" s="303"/>
      <c r="R54" s="303"/>
      <c r="S54" s="303"/>
      <c r="T54" s="303"/>
      <c r="U54" s="303"/>
      <c r="V54" s="303"/>
      <c r="W54" s="303"/>
      <c r="X54" s="303"/>
      <c r="Y54" s="303"/>
      <c r="Z54" s="303"/>
      <c r="AA54" s="303"/>
      <c r="AB54" s="303"/>
      <c r="AC54" s="303"/>
      <c r="AD54" s="303"/>
      <c r="AE54" s="303"/>
      <c r="AF54" s="303"/>
      <c r="AG54" s="304"/>
      <c r="AH54" s="7"/>
      <c r="AI54" s="385"/>
      <c r="AJ54" s="50"/>
      <c r="AK54" s="210" t="str">
        <f ca="1">IF($J$28="",IF(LIST!$BF53&lt;&gt;"",LEFT(LIST!$BF53,30),""),IF(AL54="","",LEFT($J$28,30)))</f>
        <v/>
      </c>
      <c r="AL54" s="210" t="str">
        <f>IF($J$28="", "",LEFT(LIST!AP53,50))</f>
        <v/>
      </c>
      <c r="AM54" s="250" t="str">
        <f>IF($J$28="", "",LIST!AQ53)</f>
        <v/>
      </c>
    </row>
    <row r="55" spans="1:59" ht="15" customHeight="1" x14ac:dyDescent="0.25">
      <c r="C55" s="350"/>
      <c r="D55" s="351"/>
      <c r="E55" s="302"/>
      <c r="F55" s="303"/>
      <c r="G55" s="303"/>
      <c r="H55" s="303"/>
      <c r="I55" s="303"/>
      <c r="J55" s="303"/>
      <c r="K55" s="303"/>
      <c r="L55" s="303"/>
      <c r="M55" s="303"/>
      <c r="N55" s="303"/>
      <c r="O55" s="303"/>
      <c r="P55" s="303"/>
      <c r="Q55" s="303"/>
      <c r="R55" s="303"/>
      <c r="S55" s="303"/>
      <c r="T55" s="303"/>
      <c r="U55" s="303"/>
      <c r="V55" s="303"/>
      <c r="W55" s="303"/>
      <c r="X55" s="303"/>
      <c r="Y55" s="303"/>
      <c r="Z55" s="303"/>
      <c r="AA55" s="303"/>
      <c r="AB55" s="303"/>
      <c r="AC55" s="303"/>
      <c r="AD55" s="303"/>
      <c r="AE55" s="303"/>
      <c r="AF55" s="303"/>
      <c r="AG55" s="304"/>
      <c r="AH55" s="7"/>
      <c r="AI55" s="385"/>
      <c r="AJ55" s="50"/>
      <c r="AK55" s="210" t="str">
        <f ca="1">IF($J$28="",IF(LIST!$BF54&lt;&gt;"",LEFT(LIST!$BF54,30),""),IF(AL55="","",LEFT($J$28,30)))</f>
        <v/>
      </c>
      <c r="AL55" s="210" t="str">
        <f>IF($J$28="", "",LEFT(LIST!AP54,50))</f>
        <v/>
      </c>
      <c r="AM55" s="250" t="str">
        <f>IF($J$28="", "",LIST!AQ54)</f>
        <v/>
      </c>
    </row>
    <row r="56" spans="1:59" x14ac:dyDescent="0.25">
      <c r="C56" s="350"/>
      <c r="D56" s="351"/>
      <c r="E56" s="302"/>
      <c r="F56" s="303"/>
      <c r="G56" s="303"/>
      <c r="H56" s="303"/>
      <c r="I56" s="303"/>
      <c r="J56" s="303"/>
      <c r="K56" s="303"/>
      <c r="L56" s="303"/>
      <c r="M56" s="303"/>
      <c r="N56" s="303"/>
      <c r="O56" s="303"/>
      <c r="P56" s="303"/>
      <c r="Q56" s="303"/>
      <c r="R56" s="303"/>
      <c r="S56" s="303"/>
      <c r="T56" s="303"/>
      <c r="U56" s="303"/>
      <c r="V56" s="303"/>
      <c r="W56" s="303"/>
      <c r="X56" s="303"/>
      <c r="Y56" s="303"/>
      <c r="Z56" s="303"/>
      <c r="AA56" s="303"/>
      <c r="AB56" s="303"/>
      <c r="AC56" s="303"/>
      <c r="AD56" s="303"/>
      <c r="AE56" s="303"/>
      <c r="AF56" s="303"/>
      <c r="AG56" s="304"/>
      <c r="AH56" s="7"/>
      <c r="AI56" s="385"/>
      <c r="AJ56" s="50"/>
      <c r="AK56" s="210" t="str">
        <f ca="1">IF($J$28="",IF(LIST!$BF55&lt;&gt;"",LEFT(LIST!$BF55,30),""),IF(AL56="","",LEFT($J$28,30)))</f>
        <v/>
      </c>
      <c r="AL56" s="210" t="str">
        <f>IF($J$28="", "",LEFT(LIST!AP55,50))</f>
        <v/>
      </c>
      <c r="AM56" s="250" t="str">
        <f>IF($J$28="", "",LIST!AQ55)</f>
        <v/>
      </c>
    </row>
    <row r="57" spans="1:59" ht="7.5" customHeight="1" x14ac:dyDescent="0.25">
      <c r="C57" s="350"/>
      <c r="D57" s="351"/>
      <c r="E57" s="302"/>
      <c r="F57" s="303"/>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3"/>
      <c r="AE57" s="303"/>
      <c r="AF57" s="303"/>
      <c r="AG57" s="304"/>
      <c r="AH57" s="7"/>
      <c r="AI57" s="385"/>
      <c r="AJ57" s="50"/>
      <c r="AK57" s="210" t="str">
        <f ca="1">IF($J$28="",IF(LIST!$BF56&lt;&gt;"",LEFT(LIST!$BF56,30),""),IF(AL57="","",LEFT($J$28,30)))</f>
        <v/>
      </c>
      <c r="AL57" s="210" t="str">
        <f>IF($J$28="", "",LEFT(LIST!AP56,50))</f>
        <v/>
      </c>
      <c r="AM57" s="250" t="str">
        <f>IF($J$28="", "",LIST!AQ56)</f>
        <v/>
      </c>
    </row>
    <row r="58" spans="1:59" ht="7.5" customHeight="1" thickBot="1" x14ac:dyDescent="0.3">
      <c r="C58" s="350"/>
      <c r="D58" s="351"/>
      <c r="E58" s="305"/>
      <c r="F58" s="306"/>
      <c r="G58" s="306"/>
      <c r="H58" s="306"/>
      <c r="I58" s="306"/>
      <c r="J58" s="306"/>
      <c r="K58" s="306"/>
      <c r="L58" s="306"/>
      <c r="M58" s="306"/>
      <c r="N58" s="306"/>
      <c r="O58" s="306"/>
      <c r="P58" s="306"/>
      <c r="Q58" s="306"/>
      <c r="R58" s="306"/>
      <c r="S58" s="306"/>
      <c r="T58" s="306"/>
      <c r="U58" s="306"/>
      <c r="V58" s="306"/>
      <c r="W58" s="306"/>
      <c r="X58" s="306"/>
      <c r="Y58" s="306"/>
      <c r="Z58" s="306"/>
      <c r="AA58" s="306"/>
      <c r="AB58" s="306"/>
      <c r="AC58" s="306"/>
      <c r="AD58" s="306"/>
      <c r="AE58" s="306"/>
      <c r="AF58" s="306"/>
      <c r="AG58" s="307"/>
      <c r="AH58" s="7"/>
      <c r="AI58" s="385"/>
      <c r="AJ58" s="50"/>
      <c r="AK58" s="210" t="str">
        <f ca="1">IF($J$28="",IF(LIST!$BF57&lt;&gt;"",LEFT(LIST!$BF57,30),""),IF(AL58="","",LEFT($J$28,30)))</f>
        <v/>
      </c>
      <c r="AL58" s="210" t="str">
        <f>IF($J$28="", "",LEFT(LIST!AP57,50))</f>
        <v/>
      </c>
      <c r="AM58" s="250" t="str">
        <f>IF($J$28="", "",LIST!AQ57)</f>
        <v/>
      </c>
    </row>
    <row r="59" spans="1:59" ht="3" customHeight="1" x14ac:dyDescent="0.25">
      <c r="C59" s="136"/>
      <c r="D59" s="137"/>
      <c r="E59" s="138"/>
      <c r="F59" s="138"/>
      <c r="G59" s="138"/>
      <c r="H59" s="138"/>
      <c r="I59" s="138"/>
      <c r="J59" s="138"/>
      <c r="K59" s="138"/>
      <c r="L59" s="138"/>
      <c r="M59" s="138"/>
      <c r="N59" s="138"/>
      <c r="O59" s="138"/>
      <c r="P59" s="138"/>
      <c r="Q59" s="138"/>
      <c r="R59" s="138"/>
      <c r="S59" s="138"/>
      <c r="T59" s="138"/>
      <c r="U59" s="138"/>
      <c r="V59" s="138"/>
      <c r="W59" s="138"/>
      <c r="X59" s="138"/>
      <c r="Y59" s="138"/>
      <c r="Z59" s="138"/>
      <c r="AA59" s="138"/>
      <c r="AB59" s="138"/>
      <c r="AC59" s="138"/>
      <c r="AD59" s="138"/>
      <c r="AE59" s="138"/>
      <c r="AF59" s="138"/>
      <c r="AG59" s="138"/>
      <c r="AH59" s="7"/>
      <c r="AI59" s="135"/>
      <c r="AJ59" s="50"/>
      <c r="AK59" s="210"/>
      <c r="AL59" s="210"/>
      <c r="AM59" s="250" t="str">
        <f>IF($J$28="", "",LIST!AQ58)</f>
        <v/>
      </c>
    </row>
    <row r="60" spans="1:59" ht="15.75" thickBot="1" x14ac:dyDescent="0.3">
      <c r="C60" s="317" t="s">
        <v>3794</v>
      </c>
      <c r="D60" s="317"/>
      <c r="E60" s="317"/>
      <c r="F60" s="317"/>
      <c r="G60" s="317"/>
      <c r="H60" s="317"/>
      <c r="I60" s="317"/>
      <c r="J60" s="317"/>
      <c r="K60" s="317"/>
      <c r="L60" s="317"/>
      <c r="M60" s="317"/>
      <c r="N60" s="317"/>
      <c r="O60" s="317"/>
      <c r="P60" s="317"/>
      <c r="Q60" s="317"/>
      <c r="R60" s="317"/>
      <c r="S60" s="317"/>
      <c r="T60" s="317"/>
      <c r="U60" s="317"/>
      <c r="V60" s="317"/>
      <c r="W60" s="317"/>
      <c r="X60" s="317"/>
      <c r="Y60" s="317"/>
      <c r="Z60" s="317"/>
      <c r="AA60" s="317"/>
      <c r="AB60" s="317"/>
      <c r="AC60" s="317"/>
      <c r="AD60" s="317"/>
      <c r="AE60" s="317"/>
      <c r="AF60" s="317"/>
      <c r="AG60" s="317"/>
      <c r="AH60" s="317"/>
      <c r="AI60" s="317"/>
      <c r="AJ60" s="51"/>
      <c r="AK60" s="210"/>
      <c r="AL60" s="210"/>
      <c r="AM60" s="250" t="str">
        <f>IF($J$28="", "",LIST!AP59)</f>
        <v/>
      </c>
    </row>
    <row r="61" spans="1:59" s="191" customFormat="1" x14ac:dyDescent="0.25">
      <c r="A61" s="171"/>
      <c r="B61" s="171"/>
      <c r="C61" s="319"/>
      <c r="D61" s="320"/>
      <c r="E61" s="320"/>
      <c r="F61" s="320"/>
      <c r="G61" s="320"/>
      <c r="H61" s="320"/>
      <c r="I61" s="320"/>
      <c r="J61" s="323" t="s">
        <v>58</v>
      </c>
      <c r="K61" s="324"/>
      <c r="L61" s="324"/>
      <c r="M61" s="324"/>
      <c r="N61" s="324"/>
      <c r="O61" s="324"/>
      <c r="P61" s="324"/>
      <c r="Q61" s="324"/>
      <c r="R61" s="324"/>
      <c r="S61" s="324"/>
      <c r="T61" s="324"/>
      <c r="U61" s="324"/>
      <c r="V61" s="324"/>
      <c r="W61" s="324"/>
      <c r="X61" s="324"/>
      <c r="Y61" s="324"/>
      <c r="Z61" s="324"/>
      <c r="AA61" s="324"/>
      <c r="AB61" s="325"/>
      <c r="AC61" s="332" t="s">
        <v>772</v>
      </c>
      <c r="AD61" s="333"/>
      <c r="AE61" s="333"/>
      <c r="AF61" s="333"/>
      <c r="AG61" s="333"/>
      <c r="AH61" s="333"/>
      <c r="AI61" s="334"/>
      <c r="AJ61" s="51"/>
      <c r="AK61" s="210"/>
      <c r="AL61" s="210"/>
      <c r="AM61" s="250"/>
      <c r="AN61" s="192"/>
      <c r="AO61" s="45"/>
      <c r="AP61" s="45"/>
      <c r="AQ61" s="45"/>
      <c r="AR61" s="45"/>
      <c r="AS61" s="45"/>
      <c r="AT61" s="45"/>
      <c r="AU61" s="45"/>
      <c r="AV61" s="45"/>
      <c r="AW61" s="45"/>
      <c r="AX61" s="45"/>
      <c r="AY61" s="45"/>
      <c r="AZ61" s="45"/>
      <c r="BA61" s="45"/>
      <c r="BB61" s="45"/>
      <c r="BC61" s="45"/>
      <c r="BD61" s="45"/>
      <c r="BE61" s="45"/>
      <c r="BF61" s="45"/>
      <c r="BG61" s="45"/>
    </row>
    <row r="62" spans="1:59" s="191" customFormat="1" ht="15.75" thickBot="1" x14ac:dyDescent="0.3">
      <c r="A62" s="171"/>
      <c r="B62" s="171"/>
      <c r="C62" s="321"/>
      <c r="D62" s="322"/>
      <c r="E62" s="322"/>
      <c r="F62" s="322"/>
      <c r="G62" s="322"/>
      <c r="H62" s="322"/>
      <c r="I62" s="322"/>
      <c r="J62" s="326"/>
      <c r="K62" s="327"/>
      <c r="L62" s="327"/>
      <c r="M62" s="327"/>
      <c r="N62" s="327"/>
      <c r="O62" s="327"/>
      <c r="P62" s="327"/>
      <c r="Q62" s="327"/>
      <c r="R62" s="327"/>
      <c r="S62" s="327"/>
      <c r="T62" s="327"/>
      <c r="U62" s="327"/>
      <c r="V62" s="327"/>
      <c r="W62" s="327"/>
      <c r="X62" s="327"/>
      <c r="Y62" s="327"/>
      <c r="Z62" s="327"/>
      <c r="AA62" s="327"/>
      <c r="AB62" s="328"/>
      <c r="AC62" s="335" t="str">
        <f>IF($AC$2&lt;&gt;"",$AC$2,"")</f>
        <v/>
      </c>
      <c r="AD62" s="336"/>
      <c r="AE62" s="336"/>
      <c r="AF62" s="336"/>
      <c r="AG62" s="336"/>
      <c r="AH62" s="336"/>
      <c r="AI62" s="337"/>
      <c r="AJ62" s="51"/>
      <c r="AK62" s="210"/>
      <c r="AL62" s="210"/>
      <c r="AM62" s="250"/>
      <c r="AN62" s="192"/>
      <c r="AO62" s="45"/>
      <c r="AP62" s="45"/>
      <c r="AQ62" s="45"/>
      <c r="AR62" s="45"/>
      <c r="AS62" s="45"/>
      <c r="AT62" s="45"/>
      <c r="AU62" s="45"/>
      <c r="AV62" s="45"/>
      <c r="AW62" s="45"/>
      <c r="AX62" s="45"/>
      <c r="AY62" s="45"/>
      <c r="AZ62" s="45"/>
      <c r="BA62" s="45"/>
      <c r="BB62" s="45"/>
      <c r="BC62" s="45"/>
      <c r="BD62" s="45"/>
      <c r="BE62" s="45"/>
      <c r="BF62" s="45"/>
      <c r="BG62" s="45"/>
    </row>
    <row r="63" spans="1:59" s="191" customFormat="1" x14ac:dyDescent="0.25">
      <c r="A63" s="171"/>
      <c r="B63" s="171"/>
      <c r="C63" s="338" t="s">
        <v>1906</v>
      </c>
      <c r="D63" s="339"/>
      <c r="E63" s="339"/>
      <c r="F63" s="339"/>
      <c r="G63" s="339"/>
      <c r="H63" s="339"/>
      <c r="I63" s="340"/>
      <c r="J63" s="326"/>
      <c r="K63" s="327"/>
      <c r="L63" s="327"/>
      <c r="M63" s="327"/>
      <c r="N63" s="327"/>
      <c r="O63" s="327"/>
      <c r="P63" s="327"/>
      <c r="Q63" s="327"/>
      <c r="R63" s="327"/>
      <c r="S63" s="327"/>
      <c r="T63" s="327"/>
      <c r="U63" s="327"/>
      <c r="V63" s="327"/>
      <c r="W63" s="327"/>
      <c r="X63" s="327"/>
      <c r="Y63" s="327"/>
      <c r="Z63" s="327"/>
      <c r="AA63" s="327"/>
      <c r="AB63" s="328"/>
      <c r="AC63" s="323" t="s">
        <v>59</v>
      </c>
      <c r="AD63" s="324"/>
      <c r="AE63" s="324"/>
      <c r="AF63" s="324"/>
      <c r="AG63" s="324"/>
      <c r="AH63" s="324"/>
      <c r="AI63" s="325"/>
      <c r="AJ63" s="51"/>
      <c r="AK63" s="210"/>
      <c r="AL63" s="210"/>
      <c r="AM63" s="250"/>
      <c r="AN63" s="192"/>
      <c r="AO63" s="45"/>
      <c r="AP63" s="45"/>
      <c r="AQ63" s="45"/>
      <c r="AR63" s="45"/>
      <c r="AS63" s="45"/>
      <c r="AT63" s="45"/>
      <c r="AU63" s="45"/>
      <c r="AV63" s="45"/>
      <c r="AW63" s="45"/>
      <c r="AX63" s="45"/>
      <c r="AY63" s="45"/>
      <c r="AZ63" s="45"/>
      <c r="BA63" s="45"/>
      <c r="BB63" s="45"/>
      <c r="BC63" s="45"/>
      <c r="BD63" s="45"/>
      <c r="BE63" s="45"/>
      <c r="BF63" s="45"/>
      <c r="BG63" s="45"/>
    </row>
    <row r="64" spans="1:59" s="191" customFormat="1" ht="15.75" thickBot="1" x14ac:dyDescent="0.3">
      <c r="A64" s="171"/>
      <c r="B64" s="171"/>
      <c r="C64" s="341" t="s">
        <v>1905</v>
      </c>
      <c r="D64" s="342"/>
      <c r="E64" s="342"/>
      <c r="F64" s="342"/>
      <c r="G64" s="342"/>
      <c r="H64" s="342"/>
      <c r="I64" s="343"/>
      <c r="J64" s="326"/>
      <c r="K64" s="327"/>
      <c r="L64" s="327"/>
      <c r="M64" s="327"/>
      <c r="N64" s="327"/>
      <c r="O64" s="327"/>
      <c r="P64" s="327"/>
      <c r="Q64" s="327"/>
      <c r="R64" s="327"/>
      <c r="S64" s="327"/>
      <c r="T64" s="327"/>
      <c r="U64" s="327"/>
      <c r="V64" s="327"/>
      <c r="W64" s="327"/>
      <c r="X64" s="327"/>
      <c r="Y64" s="327"/>
      <c r="Z64" s="327"/>
      <c r="AA64" s="327"/>
      <c r="AB64" s="328"/>
      <c r="AC64" s="335" t="str">
        <f>IF($AC$4&lt;&gt;"",$AC$4,"")</f>
        <v/>
      </c>
      <c r="AD64" s="336"/>
      <c r="AE64" s="336"/>
      <c r="AF64" s="336"/>
      <c r="AG64" s="336"/>
      <c r="AH64" s="336"/>
      <c r="AI64" s="337"/>
      <c r="AJ64" s="51"/>
      <c r="AK64" s="210"/>
      <c r="AL64" s="210"/>
      <c r="AM64" s="250"/>
      <c r="AN64" s="192"/>
      <c r="AO64" s="45"/>
      <c r="AP64" s="45"/>
      <c r="AQ64" s="45"/>
      <c r="AR64" s="45"/>
      <c r="AS64" s="45"/>
      <c r="AT64" s="45"/>
      <c r="AU64" s="45"/>
      <c r="AV64" s="45"/>
      <c r="AW64" s="45"/>
      <c r="AX64" s="45"/>
      <c r="AY64" s="45"/>
      <c r="AZ64" s="45"/>
      <c r="BA64" s="45"/>
      <c r="BB64" s="45"/>
      <c r="BC64" s="45"/>
      <c r="BD64" s="45"/>
      <c r="BE64" s="45"/>
      <c r="BF64" s="45"/>
      <c r="BG64" s="45"/>
    </row>
    <row r="65" spans="1:59" s="191" customFormat="1" ht="15.75" thickBot="1" x14ac:dyDescent="0.3">
      <c r="A65" s="171"/>
      <c r="B65" s="171"/>
      <c r="C65" s="344"/>
      <c r="D65" s="345"/>
      <c r="E65" s="345"/>
      <c r="F65" s="345"/>
      <c r="G65" s="345"/>
      <c r="H65" s="345"/>
      <c r="I65" s="346"/>
      <c r="J65" s="329"/>
      <c r="K65" s="330"/>
      <c r="L65" s="330"/>
      <c r="M65" s="330"/>
      <c r="N65" s="330"/>
      <c r="O65" s="330"/>
      <c r="P65" s="330"/>
      <c r="Q65" s="330"/>
      <c r="R65" s="330"/>
      <c r="S65" s="330"/>
      <c r="T65" s="330"/>
      <c r="U65" s="330"/>
      <c r="V65" s="330"/>
      <c r="W65" s="330"/>
      <c r="X65" s="330"/>
      <c r="Y65" s="330"/>
      <c r="Z65" s="330"/>
      <c r="AA65" s="330"/>
      <c r="AB65" s="331"/>
      <c r="AC65" s="347" t="s">
        <v>1629</v>
      </c>
      <c r="AD65" s="348"/>
      <c r="AE65" s="348"/>
      <c r="AF65" s="348"/>
      <c r="AG65" s="349" t="str">
        <f>IF($AG$5&lt;&gt;"",$AG$5,"")</f>
        <v>3</v>
      </c>
      <c r="AH65" s="349"/>
      <c r="AI65" s="75"/>
      <c r="AJ65" s="51"/>
      <c r="AK65" s="210"/>
      <c r="AL65" s="210"/>
      <c r="AM65" s="250"/>
      <c r="AN65" s="192"/>
      <c r="AO65" s="45"/>
      <c r="AP65" s="45"/>
      <c r="AQ65" s="45"/>
      <c r="AR65" s="45"/>
      <c r="AS65" s="45"/>
      <c r="AT65" s="45"/>
      <c r="AU65" s="45"/>
      <c r="AV65" s="45"/>
      <c r="AW65" s="45"/>
      <c r="AX65" s="45"/>
      <c r="AY65" s="45"/>
      <c r="AZ65" s="45"/>
      <c r="BA65" s="45"/>
      <c r="BB65" s="45"/>
      <c r="BC65" s="45"/>
      <c r="BD65" s="45"/>
      <c r="BE65" s="45"/>
      <c r="BF65" s="45"/>
      <c r="BG65" s="45"/>
    </row>
    <row r="66" spans="1:59" s="191" customFormat="1" x14ac:dyDescent="0.25">
      <c r="A66" s="171"/>
      <c r="B66" s="171"/>
      <c r="C66" s="21"/>
      <c r="D66" s="21"/>
      <c r="E66" s="21"/>
      <c r="F66" s="21"/>
      <c r="G66" s="21"/>
      <c r="H66" s="21"/>
      <c r="I66" s="21"/>
      <c r="J66" s="21"/>
      <c r="K66" s="21"/>
      <c r="L66" s="21"/>
      <c r="M66" s="21"/>
      <c r="N66" s="21"/>
      <c r="O66" s="21"/>
      <c r="P66" s="21"/>
      <c r="Q66" s="21"/>
      <c r="R66" s="21"/>
      <c r="S66" s="21"/>
      <c r="T66" s="21"/>
      <c r="U66" s="21"/>
      <c r="V66" s="21"/>
      <c r="W66" s="21"/>
      <c r="X66" s="21"/>
      <c r="Y66" s="21"/>
      <c r="Z66" s="21"/>
      <c r="AA66" s="21"/>
      <c r="AB66" s="21"/>
      <c r="AC66" s="21"/>
      <c r="AD66" s="21"/>
      <c r="AE66" s="21"/>
      <c r="AF66" s="21"/>
      <c r="AG66" s="21"/>
      <c r="AH66" s="7"/>
      <c r="AI66" s="7"/>
      <c r="AJ66" s="51"/>
      <c r="AK66" s="210"/>
      <c r="AL66" s="210"/>
      <c r="AM66" s="250"/>
      <c r="AN66" s="192"/>
      <c r="AO66" s="45"/>
      <c r="AP66" s="45"/>
      <c r="AQ66" s="45"/>
      <c r="AR66" s="45"/>
      <c r="AS66" s="45"/>
      <c r="AT66" s="45"/>
      <c r="AU66" s="45"/>
      <c r="AV66" s="45"/>
      <c r="AW66" s="45"/>
      <c r="AX66" s="45"/>
      <c r="AY66" s="45"/>
      <c r="AZ66" s="45"/>
      <c r="BA66" s="45"/>
      <c r="BB66" s="45"/>
      <c r="BC66" s="45"/>
      <c r="BD66" s="45"/>
      <c r="BE66" s="45"/>
      <c r="BF66" s="45"/>
      <c r="BG66" s="45"/>
    </row>
    <row r="67" spans="1:59" s="191" customFormat="1" ht="24" thickBot="1" x14ac:dyDescent="0.4">
      <c r="A67" s="171"/>
      <c r="B67" s="171"/>
      <c r="C67" s="294"/>
      <c r="D67" s="21"/>
      <c r="E67" s="20"/>
      <c r="F67" s="20"/>
      <c r="G67" s="20"/>
      <c r="H67" s="21"/>
      <c r="I67" s="21"/>
      <c r="J67" s="21"/>
      <c r="K67" s="21"/>
      <c r="L67" s="21"/>
      <c r="M67" s="318" t="s">
        <v>3812</v>
      </c>
      <c r="N67" s="318"/>
      <c r="O67" s="318"/>
      <c r="P67" s="318"/>
      <c r="Q67" s="318"/>
      <c r="R67" s="318"/>
      <c r="S67" s="318"/>
      <c r="T67" s="318"/>
      <c r="U67" s="318"/>
      <c r="V67" s="318"/>
      <c r="W67" s="318"/>
      <c r="X67" s="318"/>
      <c r="Y67" s="318"/>
      <c r="Z67" s="21"/>
      <c r="AA67" s="21"/>
      <c r="AB67" s="21"/>
      <c r="AC67" s="21"/>
      <c r="AD67" s="21"/>
      <c r="AE67" s="21"/>
      <c r="AF67" s="21"/>
      <c r="AG67" s="21"/>
      <c r="AH67" s="20"/>
      <c r="AI67" s="20"/>
      <c r="AJ67" s="51"/>
      <c r="AK67" s="210"/>
      <c r="AL67" s="210"/>
      <c r="AM67" s="250"/>
      <c r="AN67" s="192"/>
      <c r="AO67" s="45"/>
      <c r="AP67" s="45"/>
      <c r="AQ67" s="45"/>
      <c r="AR67" s="45"/>
      <c r="AS67" s="45"/>
      <c r="AT67" s="45"/>
      <c r="AU67" s="45"/>
      <c r="AV67" s="45"/>
      <c r="AW67" s="45"/>
      <c r="AX67" s="45"/>
      <c r="AY67" s="45"/>
      <c r="AZ67" s="45"/>
      <c r="BA67" s="45"/>
      <c r="BB67" s="45"/>
      <c r="BC67" s="45"/>
      <c r="BD67" s="45"/>
      <c r="BE67" s="45"/>
      <c r="BF67" s="45"/>
      <c r="BG67" s="45"/>
    </row>
    <row r="68" spans="1:59" s="191" customFormat="1" x14ac:dyDescent="0.25">
      <c r="A68" s="171"/>
      <c r="B68" s="171"/>
      <c r="C68" s="308"/>
      <c r="D68" s="309"/>
      <c r="E68" s="309"/>
      <c r="F68" s="309"/>
      <c r="G68" s="309"/>
      <c r="H68" s="309"/>
      <c r="I68" s="309"/>
      <c r="J68" s="309"/>
      <c r="K68" s="309"/>
      <c r="L68" s="309"/>
      <c r="M68" s="309"/>
      <c r="N68" s="309"/>
      <c r="O68" s="309"/>
      <c r="P68" s="309"/>
      <c r="Q68" s="309"/>
      <c r="R68" s="309"/>
      <c r="S68" s="309"/>
      <c r="T68" s="309"/>
      <c r="U68" s="309"/>
      <c r="V68" s="309"/>
      <c r="W68" s="309"/>
      <c r="X68" s="309"/>
      <c r="Y68" s="309"/>
      <c r="Z68" s="309"/>
      <c r="AA68" s="309"/>
      <c r="AB68" s="309"/>
      <c r="AC68" s="309"/>
      <c r="AD68" s="309"/>
      <c r="AE68" s="309"/>
      <c r="AF68" s="309"/>
      <c r="AG68" s="309"/>
      <c r="AH68" s="309"/>
      <c r="AI68" s="309"/>
      <c r="AJ68" s="51"/>
      <c r="AK68" s="210"/>
      <c r="AL68" s="210"/>
      <c r="AM68" s="250"/>
      <c r="AN68" s="192"/>
      <c r="AO68" s="45"/>
      <c r="AP68" s="45"/>
      <c r="AQ68" s="45"/>
      <c r="AR68" s="45"/>
      <c r="AS68" s="45"/>
      <c r="AT68" s="45"/>
      <c r="AU68" s="45"/>
      <c r="AV68" s="45"/>
      <c r="AW68" s="45"/>
      <c r="AX68" s="45"/>
      <c r="AY68" s="45"/>
      <c r="AZ68" s="45"/>
      <c r="BA68" s="45"/>
      <c r="BB68" s="45"/>
      <c r="BC68" s="45"/>
      <c r="BD68" s="45"/>
      <c r="BE68" s="45"/>
      <c r="BF68" s="45"/>
      <c r="BG68" s="45"/>
    </row>
    <row r="69" spans="1:59" s="191" customFormat="1" ht="15" customHeight="1" x14ac:dyDescent="0.25">
      <c r="A69" s="171"/>
      <c r="B69" s="171"/>
      <c r="C69" s="310"/>
      <c r="D69" s="310"/>
      <c r="E69" s="310"/>
      <c r="F69" s="310"/>
      <c r="G69" s="310"/>
      <c r="H69" s="310"/>
      <c r="I69" s="310"/>
      <c r="J69" s="310"/>
      <c r="K69" s="310"/>
      <c r="L69" s="310"/>
      <c r="M69" s="310"/>
      <c r="N69" s="310"/>
      <c r="O69" s="310"/>
      <c r="P69" s="310"/>
      <c r="Q69" s="310"/>
      <c r="R69" s="310"/>
      <c r="S69" s="310"/>
      <c r="T69" s="310"/>
      <c r="U69" s="310"/>
      <c r="V69" s="310"/>
      <c r="W69" s="310"/>
      <c r="X69" s="310"/>
      <c r="Y69" s="310"/>
      <c r="Z69" s="310"/>
      <c r="AA69" s="310"/>
      <c r="AB69" s="310"/>
      <c r="AC69" s="310"/>
      <c r="AD69" s="310"/>
      <c r="AE69" s="310"/>
      <c r="AF69" s="310"/>
      <c r="AG69" s="310"/>
      <c r="AH69" s="310"/>
      <c r="AI69" s="310"/>
      <c r="AJ69" s="51"/>
      <c r="AK69" s="210"/>
      <c r="AL69" s="210"/>
      <c r="AM69" s="250"/>
      <c r="AN69" s="192"/>
      <c r="AO69" s="45"/>
      <c r="AP69" s="45"/>
      <c r="AQ69" s="45"/>
      <c r="AR69" s="45"/>
      <c r="AS69" s="45"/>
      <c r="AT69" s="45"/>
      <c r="AU69" s="45"/>
      <c r="AV69" s="45"/>
      <c r="AW69" s="45"/>
      <c r="AX69" s="45"/>
      <c r="AY69" s="45"/>
      <c r="AZ69" s="45"/>
      <c r="BA69" s="45"/>
      <c r="BB69" s="45"/>
      <c r="BC69" s="45"/>
      <c r="BD69" s="45"/>
      <c r="BE69" s="45"/>
      <c r="BF69" s="45"/>
      <c r="BG69" s="45"/>
    </row>
    <row r="70" spans="1:59" s="191" customFormat="1" x14ac:dyDescent="0.25">
      <c r="A70" s="171"/>
      <c r="B70" s="171"/>
      <c r="C70" s="310"/>
      <c r="D70" s="310"/>
      <c r="E70" s="310"/>
      <c r="F70" s="310"/>
      <c r="G70" s="310"/>
      <c r="H70" s="310"/>
      <c r="I70" s="310"/>
      <c r="J70" s="310"/>
      <c r="K70" s="310"/>
      <c r="L70" s="310"/>
      <c r="M70" s="310"/>
      <c r="N70" s="310"/>
      <c r="O70" s="310"/>
      <c r="P70" s="310"/>
      <c r="Q70" s="310"/>
      <c r="R70" s="310"/>
      <c r="S70" s="310"/>
      <c r="T70" s="310"/>
      <c r="U70" s="310"/>
      <c r="V70" s="310"/>
      <c r="W70" s="310"/>
      <c r="X70" s="310"/>
      <c r="Y70" s="310"/>
      <c r="Z70" s="310"/>
      <c r="AA70" s="310"/>
      <c r="AB70" s="310"/>
      <c r="AC70" s="310"/>
      <c r="AD70" s="310"/>
      <c r="AE70" s="310"/>
      <c r="AF70" s="310"/>
      <c r="AG70" s="310"/>
      <c r="AH70" s="310"/>
      <c r="AI70" s="310"/>
      <c r="AJ70" s="51"/>
      <c r="AK70" s="210"/>
      <c r="AL70" s="210"/>
      <c r="AM70" s="250"/>
      <c r="AN70" s="192"/>
      <c r="AO70" s="45"/>
      <c r="AP70" s="45"/>
      <c r="AQ70" s="45"/>
      <c r="AR70" s="45"/>
      <c r="AS70" s="45"/>
      <c r="AT70" s="45"/>
      <c r="AU70" s="45"/>
      <c r="AV70" s="45"/>
      <c r="AW70" s="45"/>
      <c r="AX70" s="45"/>
      <c r="AY70" s="45"/>
      <c r="AZ70" s="45"/>
      <c r="BA70" s="45"/>
      <c r="BB70" s="45"/>
      <c r="BC70" s="45"/>
      <c r="BD70" s="45"/>
      <c r="BE70" s="45"/>
      <c r="BF70" s="45"/>
      <c r="BG70" s="45"/>
    </row>
    <row r="71" spans="1:59" s="191" customFormat="1" x14ac:dyDescent="0.25">
      <c r="A71" s="171"/>
      <c r="B71" s="171"/>
      <c r="C71" s="310"/>
      <c r="D71" s="310"/>
      <c r="E71" s="310"/>
      <c r="F71" s="310"/>
      <c r="G71" s="310"/>
      <c r="H71" s="310"/>
      <c r="I71" s="310"/>
      <c r="J71" s="310"/>
      <c r="K71" s="310"/>
      <c r="L71" s="310"/>
      <c r="M71" s="310"/>
      <c r="N71" s="310"/>
      <c r="O71" s="310"/>
      <c r="P71" s="310"/>
      <c r="Q71" s="310"/>
      <c r="R71" s="310"/>
      <c r="S71" s="310"/>
      <c r="T71" s="310"/>
      <c r="U71" s="310"/>
      <c r="V71" s="310"/>
      <c r="W71" s="310"/>
      <c r="X71" s="310"/>
      <c r="Y71" s="310"/>
      <c r="Z71" s="310"/>
      <c r="AA71" s="310"/>
      <c r="AB71" s="310"/>
      <c r="AC71" s="310"/>
      <c r="AD71" s="310"/>
      <c r="AE71" s="310"/>
      <c r="AF71" s="310"/>
      <c r="AG71" s="310"/>
      <c r="AH71" s="310"/>
      <c r="AI71" s="310"/>
      <c r="AJ71" s="51"/>
      <c r="AK71" s="210"/>
      <c r="AL71" s="210"/>
      <c r="AM71" s="250"/>
      <c r="AN71" s="192"/>
      <c r="AO71" s="45"/>
      <c r="AP71" s="45"/>
      <c r="AQ71" s="45"/>
      <c r="AR71" s="45"/>
      <c r="AS71" s="45"/>
      <c r="AT71" s="45"/>
      <c r="AU71" s="45"/>
      <c r="AV71" s="45"/>
      <c r="AW71" s="45"/>
      <c r="AX71" s="45"/>
      <c r="AY71" s="45"/>
      <c r="AZ71" s="45"/>
      <c r="BA71" s="45"/>
      <c r="BB71" s="45"/>
      <c r="BC71" s="45"/>
      <c r="BD71" s="45"/>
      <c r="BE71" s="45"/>
      <c r="BF71" s="45"/>
      <c r="BG71" s="45"/>
    </row>
    <row r="72" spans="1:59" s="191" customFormat="1" x14ac:dyDescent="0.25">
      <c r="A72" s="171"/>
      <c r="B72" s="171"/>
      <c r="C72" s="310"/>
      <c r="D72" s="310"/>
      <c r="E72" s="310"/>
      <c r="F72" s="310"/>
      <c r="G72" s="310"/>
      <c r="H72" s="310"/>
      <c r="I72" s="310"/>
      <c r="J72" s="310"/>
      <c r="K72" s="310"/>
      <c r="L72" s="310"/>
      <c r="M72" s="310"/>
      <c r="N72" s="310"/>
      <c r="O72" s="310"/>
      <c r="P72" s="310"/>
      <c r="Q72" s="310"/>
      <c r="R72" s="310"/>
      <c r="S72" s="310"/>
      <c r="T72" s="310"/>
      <c r="U72" s="310"/>
      <c r="V72" s="310"/>
      <c r="W72" s="310"/>
      <c r="X72" s="310"/>
      <c r="Y72" s="310"/>
      <c r="Z72" s="310"/>
      <c r="AA72" s="310"/>
      <c r="AB72" s="310"/>
      <c r="AC72" s="310"/>
      <c r="AD72" s="310"/>
      <c r="AE72" s="310"/>
      <c r="AF72" s="310"/>
      <c r="AG72" s="310"/>
      <c r="AH72" s="310"/>
      <c r="AI72" s="310"/>
      <c r="AJ72" s="51"/>
      <c r="AK72" s="210"/>
      <c r="AL72" s="210"/>
      <c r="AM72" s="250"/>
      <c r="AN72" s="192"/>
      <c r="AO72" s="45"/>
      <c r="AP72" s="45"/>
      <c r="AQ72" s="45"/>
      <c r="AR72" s="45"/>
      <c r="AS72" s="45"/>
      <c r="AT72" s="45"/>
      <c r="AU72" s="45"/>
      <c r="AV72" s="45"/>
      <c r="AW72" s="45"/>
      <c r="AX72" s="45"/>
      <c r="AY72" s="45"/>
      <c r="AZ72" s="45"/>
      <c r="BA72" s="45"/>
      <c r="BB72" s="45"/>
      <c r="BC72" s="45"/>
      <c r="BD72" s="45"/>
      <c r="BE72" s="45"/>
      <c r="BF72" s="45"/>
      <c r="BG72" s="45"/>
    </row>
    <row r="73" spans="1:59" s="191" customFormat="1" x14ac:dyDescent="0.25">
      <c r="A73" s="171"/>
      <c r="B73" s="171"/>
      <c r="C73" s="310"/>
      <c r="D73" s="310"/>
      <c r="E73" s="310"/>
      <c r="F73" s="310"/>
      <c r="G73" s="310"/>
      <c r="H73" s="310"/>
      <c r="I73" s="310"/>
      <c r="J73" s="310"/>
      <c r="K73" s="310"/>
      <c r="L73" s="310"/>
      <c r="M73" s="310"/>
      <c r="N73" s="310"/>
      <c r="O73" s="310"/>
      <c r="P73" s="310"/>
      <c r="Q73" s="310"/>
      <c r="R73" s="310"/>
      <c r="S73" s="310"/>
      <c r="T73" s="310"/>
      <c r="U73" s="310"/>
      <c r="V73" s="310"/>
      <c r="W73" s="310"/>
      <c r="X73" s="310"/>
      <c r="Y73" s="310"/>
      <c r="Z73" s="310"/>
      <c r="AA73" s="310"/>
      <c r="AB73" s="310"/>
      <c r="AC73" s="310"/>
      <c r="AD73" s="310"/>
      <c r="AE73" s="310"/>
      <c r="AF73" s="310"/>
      <c r="AG73" s="310"/>
      <c r="AH73" s="310"/>
      <c r="AI73" s="310"/>
      <c r="AJ73" s="51"/>
      <c r="AK73" s="210"/>
      <c r="AL73" s="210"/>
      <c r="AM73" s="250"/>
      <c r="AN73" s="192"/>
      <c r="AO73" s="45"/>
      <c r="AP73" s="45"/>
      <c r="AQ73" s="45"/>
      <c r="AR73" s="45"/>
      <c r="AS73" s="45"/>
      <c r="AT73" s="45"/>
      <c r="AU73" s="45"/>
      <c r="AV73" s="45"/>
      <c r="AW73" s="45"/>
      <c r="AX73" s="45"/>
      <c r="AY73" s="45"/>
      <c r="AZ73" s="45"/>
      <c r="BA73" s="45"/>
      <c r="BB73" s="45"/>
      <c r="BC73" s="45"/>
      <c r="BD73" s="45"/>
      <c r="BE73" s="45"/>
      <c r="BF73" s="45"/>
      <c r="BG73" s="45"/>
    </row>
    <row r="74" spans="1:59" s="191" customFormat="1" x14ac:dyDescent="0.25">
      <c r="A74" s="171"/>
      <c r="B74" s="171"/>
      <c r="C74" s="310"/>
      <c r="D74" s="310"/>
      <c r="E74" s="310"/>
      <c r="F74" s="310"/>
      <c r="G74" s="310"/>
      <c r="H74" s="310"/>
      <c r="I74" s="310"/>
      <c r="J74" s="310"/>
      <c r="K74" s="310"/>
      <c r="L74" s="310"/>
      <c r="M74" s="310"/>
      <c r="N74" s="310"/>
      <c r="O74" s="310"/>
      <c r="P74" s="310"/>
      <c r="Q74" s="310"/>
      <c r="R74" s="310"/>
      <c r="S74" s="310"/>
      <c r="T74" s="310"/>
      <c r="U74" s="310"/>
      <c r="V74" s="310"/>
      <c r="W74" s="310"/>
      <c r="X74" s="310"/>
      <c r="Y74" s="310"/>
      <c r="Z74" s="310"/>
      <c r="AA74" s="310"/>
      <c r="AB74" s="310"/>
      <c r="AC74" s="310"/>
      <c r="AD74" s="310"/>
      <c r="AE74" s="310"/>
      <c r="AF74" s="310"/>
      <c r="AG74" s="310"/>
      <c r="AH74" s="310"/>
      <c r="AI74" s="310"/>
      <c r="AJ74" s="51"/>
      <c r="AK74" s="210"/>
      <c r="AL74" s="210"/>
      <c r="AM74" s="250"/>
      <c r="AN74" s="192"/>
      <c r="AO74" s="45"/>
      <c r="AP74" s="45"/>
      <c r="AQ74" s="45"/>
      <c r="AR74" s="45"/>
      <c r="AS74" s="45"/>
      <c r="AT74" s="45"/>
      <c r="AU74" s="45"/>
      <c r="AV74" s="45"/>
      <c r="AW74" s="45"/>
      <c r="AX74" s="45"/>
      <c r="AY74" s="45"/>
      <c r="AZ74" s="45"/>
      <c r="BA74" s="45"/>
      <c r="BB74" s="45"/>
      <c r="BC74" s="45"/>
      <c r="BD74" s="45"/>
      <c r="BE74" s="45"/>
      <c r="BF74" s="45"/>
      <c r="BG74" s="45"/>
    </row>
    <row r="75" spans="1:59" s="191" customFormat="1" x14ac:dyDescent="0.25">
      <c r="A75" s="171"/>
      <c r="B75" s="171"/>
      <c r="C75" s="310"/>
      <c r="D75" s="310"/>
      <c r="E75" s="310"/>
      <c r="F75" s="310"/>
      <c r="G75" s="310"/>
      <c r="H75" s="310"/>
      <c r="I75" s="310"/>
      <c r="J75" s="310"/>
      <c r="K75" s="310"/>
      <c r="L75" s="310"/>
      <c r="M75" s="310"/>
      <c r="N75" s="310"/>
      <c r="O75" s="310"/>
      <c r="P75" s="310"/>
      <c r="Q75" s="310"/>
      <c r="R75" s="310"/>
      <c r="S75" s="310"/>
      <c r="T75" s="310"/>
      <c r="U75" s="310"/>
      <c r="V75" s="310"/>
      <c r="W75" s="310"/>
      <c r="X75" s="310"/>
      <c r="Y75" s="310"/>
      <c r="Z75" s="310"/>
      <c r="AA75" s="310"/>
      <c r="AB75" s="310"/>
      <c r="AC75" s="310"/>
      <c r="AD75" s="310"/>
      <c r="AE75" s="310"/>
      <c r="AF75" s="310"/>
      <c r="AG75" s="310"/>
      <c r="AH75" s="310"/>
      <c r="AI75" s="310"/>
      <c r="AJ75" s="51"/>
      <c r="AK75" s="210"/>
      <c r="AL75" s="210"/>
      <c r="AM75" s="250"/>
      <c r="AN75" s="192"/>
      <c r="AO75" s="45"/>
      <c r="AP75" s="45"/>
      <c r="AQ75" s="45"/>
      <c r="AR75" s="45"/>
      <c r="AS75" s="45"/>
      <c r="AT75" s="45"/>
      <c r="AU75" s="45"/>
      <c r="AV75" s="45"/>
      <c r="AW75" s="45"/>
      <c r="AX75" s="45"/>
      <c r="AY75" s="45"/>
      <c r="AZ75" s="45"/>
      <c r="BA75" s="45"/>
      <c r="BB75" s="45"/>
      <c r="BC75" s="45"/>
      <c r="BD75" s="45"/>
      <c r="BE75" s="45"/>
      <c r="BF75" s="45"/>
      <c r="BG75" s="45"/>
    </row>
    <row r="76" spans="1:59" s="191" customFormat="1" x14ac:dyDescent="0.25">
      <c r="A76" s="171"/>
      <c r="B76" s="171"/>
      <c r="C76" s="310"/>
      <c r="D76" s="310"/>
      <c r="E76" s="310"/>
      <c r="F76" s="310"/>
      <c r="G76" s="310"/>
      <c r="H76" s="310"/>
      <c r="I76" s="310"/>
      <c r="J76" s="310"/>
      <c r="K76" s="310"/>
      <c r="L76" s="310"/>
      <c r="M76" s="310"/>
      <c r="N76" s="310"/>
      <c r="O76" s="310"/>
      <c r="P76" s="310"/>
      <c r="Q76" s="310"/>
      <c r="R76" s="310"/>
      <c r="S76" s="310"/>
      <c r="T76" s="310"/>
      <c r="U76" s="310"/>
      <c r="V76" s="310"/>
      <c r="W76" s="310"/>
      <c r="X76" s="310"/>
      <c r="Y76" s="310"/>
      <c r="Z76" s="310"/>
      <c r="AA76" s="310"/>
      <c r="AB76" s="310"/>
      <c r="AC76" s="310"/>
      <c r="AD76" s="310"/>
      <c r="AE76" s="310"/>
      <c r="AF76" s="310"/>
      <c r="AG76" s="310"/>
      <c r="AH76" s="310"/>
      <c r="AI76" s="310"/>
      <c r="AJ76" s="51"/>
      <c r="AK76" s="210"/>
      <c r="AL76" s="210"/>
      <c r="AM76" s="250"/>
      <c r="AN76" s="192"/>
      <c r="AO76" s="45"/>
      <c r="AP76" s="45"/>
      <c r="AQ76" s="45"/>
      <c r="AR76" s="45"/>
      <c r="AS76" s="45"/>
      <c r="AT76" s="45"/>
      <c r="AU76" s="45"/>
      <c r="AV76" s="45"/>
      <c r="AW76" s="45"/>
      <c r="AX76" s="45"/>
      <c r="AY76" s="45"/>
      <c r="AZ76" s="45"/>
      <c r="BA76" s="45"/>
      <c r="BB76" s="45"/>
      <c r="BC76" s="45"/>
      <c r="BD76" s="45"/>
      <c r="BE76" s="45"/>
      <c r="BF76" s="45"/>
      <c r="BG76" s="45"/>
    </row>
    <row r="77" spans="1:59" s="191" customFormat="1" x14ac:dyDescent="0.25">
      <c r="A77" s="171"/>
      <c r="B77" s="171"/>
      <c r="C77" s="310"/>
      <c r="D77" s="310"/>
      <c r="E77" s="310"/>
      <c r="F77" s="310"/>
      <c r="G77" s="310"/>
      <c r="H77" s="310"/>
      <c r="I77" s="310"/>
      <c r="J77" s="310"/>
      <c r="K77" s="310"/>
      <c r="L77" s="310"/>
      <c r="M77" s="310"/>
      <c r="N77" s="310"/>
      <c r="O77" s="310"/>
      <c r="P77" s="310"/>
      <c r="Q77" s="310"/>
      <c r="R77" s="310"/>
      <c r="S77" s="310"/>
      <c r="T77" s="310"/>
      <c r="U77" s="310"/>
      <c r="V77" s="310"/>
      <c r="W77" s="310"/>
      <c r="X77" s="310"/>
      <c r="Y77" s="310"/>
      <c r="Z77" s="310"/>
      <c r="AA77" s="310"/>
      <c r="AB77" s="310"/>
      <c r="AC77" s="310"/>
      <c r="AD77" s="310"/>
      <c r="AE77" s="310"/>
      <c r="AF77" s="310"/>
      <c r="AG77" s="310"/>
      <c r="AH77" s="310"/>
      <c r="AI77" s="310"/>
      <c r="AJ77" s="51"/>
      <c r="AK77" s="210"/>
      <c r="AL77" s="210"/>
      <c r="AM77" s="250"/>
      <c r="AN77" s="192"/>
      <c r="AO77" s="45"/>
      <c r="AP77" s="45"/>
      <c r="AQ77" s="45"/>
      <c r="AR77" s="45"/>
      <c r="AS77" s="45"/>
      <c r="AT77" s="45"/>
      <c r="AU77" s="45"/>
      <c r="AV77" s="45"/>
      <c r="AW77" s="45"/>
      <c r="AX77" s="45"/>
      <c r="AY77" s="45"/>
      <c r="AZ77" s="45"/>
      <c r="BA77" s="45"/>
      <c r="BB77" s="45"/>
      <c r="BC77" s="45"/>
      <c r="BD77" s="45"/>
      <c r="BE77" s="45"/>
      <c r="BF77" s="45"/>
      <c r="BG77" s="45"/>
    </row>
    <row r="78" spans="1:59" s="191" customFormat="1" x14ac:dyDescent="0.25">
      <c r="A78" s="171"/>
      <c r="B78" s="171"/>
      <c r="C78" s="310"/>
      <c r="D78" s="310"/>
      <c r="E78" s="310"/>
      <c r="F78" s="310"/>
      <c r="G78" s="310"/>
      <c r="H78" s="310"/>
      <c r="I78" s="310"/>
      <c r="J78" s="310"/>
      <c r="K78" s="310"/>
      <c r="L78" s="310"/>
      <c r="M78" s="310"/>
      <c r="N78" s="310"/>
      <c r="O78" s="310"/>
      <c r="P78" s="310"/>
      <c r="Q78" s="310"/>
      <c r="R78" s="310"/>
      <c r="S78" s="310"/>
      <c r="T78" s="310"/>
      <c r="U78" s="310"/>
      <c r="V78" s="310"/>
      <c r="W78" s="310"/>
      <c r="X78" s="310"/>
      <c r="Y78" s="310"/>
      <c r="Z78" s="310"/>
      <c r="AA78" s="310"/>
      <c r="AB78" s="310"/>
      <c r="AC78" s="310"/>
      <c r="AD78" s="310"/>
      <c r="AE78" s="310"/>
      <c r="AF78" s="310"/>
      <c r="AG78" s="310"/>
      <c r="AH78" s="310"/>
      <c r="AI78" s="310"/>
      <c r="AJ78" s="51"/>
      <c r="AK78" s="210"/>
      <c r="AL78" s="210"/>
      <c r="AM78" s="250"/>
      <c r="AN78" s="192"/>
      <c r="AO78" s="45"/>
      <c r="AP78" s="45"/>
      <c r="AQ78" s="45"/>
      <c r="AR78" s="45"/>
      <c r="AS78" s="45"/>
      <c r="AT78" s="45"/>
      <c r="AU78" s="45"/>
      <c r="AV78" s="45"/>
      <c r="AW78" s="45"/>
      <c r="AX78" s="45"/>
      <c r="AY78" s="45"/>
      <c r="AZ78" s="45"/>
      <c r="BA78" s="45"/>
      <c r="BB78" s="45"/>
      <c r="BC78" s="45"/>
      <c r="BD78" s="45"/>
      <c r="BE78" s="45"/>
      <c r="BF78" s="45"/>
      <c r="BG78" s="45"/>
    </row>
    <row r="79" spans="1:59" s="191" customFormat="1" x14ac:dyDescent="0.25">
      <c r="A79" s="171"/>
      <c r="B79" s="171"/>
      <c r="C79" s="310"/>
      <c r="D79" s="310"/>
      <c r="E79" s="310"/>
      <c r="F79" s="310"/>
      <c r="G79" s="310"/>
      <c r="H79" s="310"/>
      <c r="I79" s="310"/>
      <c r="J79" s="310"/>
      <c r="K79" s="310"/>
      <c r="L79" s="310"/>
      <c r="M79" s="310"/>
      <c r="N79" s="310"/>
      <c r="O79" s="310"/>
      <c r="P79" s="310"/>
      <c r="Q79" s="310"/>
      <c r="R79" s="310"/>
      <c r="S79" s="310"/>
      <c r="T79" s="310"/>
      <c r="U79" s="310"/>
      <c r="V79" s="310"/>
      <c r="W79" s="310"/>
      <c r="X79" s="310"/>
      <c r="Y79" s="310"/>
      <c r="Z79" s="310"/>
      <c r="AA79" s="310"/>
      <c r="AB79" s="310"/>
      <c r="AC79" s="310"/>
      <c r="AD79" s="310"/>
      <c r="AE79" s="310"/>
      <c r="AF79" s="310"/>
      <c r="AG79" s="310"/>
      <c r="AH79" s="310"/>
      <c r="AI79" s="310"/>
      <c r="AJ79" s="51"/>
      <c r="AK79" s="210"/>
      <c r="AL79" s="210"/>
      <c r="AM79" s="250"/>
      <c r="AN79" s="192"/>
      <c r="AO79" s="45"/>
      <c r="AP79" s="45"/>
      <c r="AQ79" s="45"/>
      <c r="AR79" s="45"/>
      <c r="AS79" s="45"/>
      <c r="AT79" s="45"/>
      <c r="AU79" s="45"/>
      <c r="AV79" s="45"/>
      <c r="AW79" s="45"/>
      <c r="AX79" s="45"/>
      <c r="AY79" s="45"/>
      <c r="AZ79" s="45"/>
      <c r="BA79" s="45"/>
      <c r="BB79" s="45"/>
      <c r="BC79" s="45"/>
      <c r="BD79" s="45"/>
      <c r="BE79" s="45"/>
      <c r="BF79" s="45"/>
      <c r="BG79" s="45"/>
    </row>
    <row r="80" spans="1:59" s="191" customFormat="1" x14ac:dyDescent="0.25">
      <c r="A80" s="171"/>
      <c r="B80" s="171"/>
      <c r="C80" s="310"/>
      <c r="D80" s="310"/>
      <c r="E80" s="310"/>
      <c r="F80" s="310"/>
      <c r="G80" s="310"/>
      <c r="H80" s="310"/>
      <c r="I80" s="310"/>
      <c r="J80" s="310"/>
      <c r="K80" s="310"/>
      <c r="L80" s="310"/>
      <c r="M80" s="310"/>
      <c r="N80" s="310"/>
      <c r="O80" s="310"/>
      <c r="P80" s="310"/>
      <c r="Q80" s="310"/>
      <c r="R80" s="310"/>
      <c r="S80" s="310"/>
      <c r="T80" s="310"/>
      <c r="U80" s="310"/>
      <c r="V80" s="310"/>
      <c r="W80" s="310"/>
      <c r="X80" s="310"/>
      <c r="Y80" s="310"/>
      <c r="Z80" s="310"/>
      <c r="AA80" s="310"/>
      <c r="AB80" s="310"/>
      <c r="AC80" s="310"/>
      <c r="AD80" s="310"/>
      <c r="AE80" s="310"/>
      <c r="AF80" s="310"/>
      <c r="AG80" s="310"/>
      <c r="AH80" s="310"/>
      <c r="AI80" s="310"/>
      <c r="AJ80" s="51"/>
      <c r="AK80" s="210"/>
      <c r="AL80" s="210"/>
      <c r="AM80" s="250"/>
      <c r="AN80" s="192"/>
      <c r="AO80" s="45"/>
      <c r="AP80" s="45"/>
      <c r="AQ80" s="45"/>
      <c r="AR80" s="45"/>
      <c r="AS80" s="45"/>
      <c r="AT80" s="45"/>
      <c r="AU80" s="45"/>
      <c r="AV80" s="45"/>
      <c r="AW80" s="45"/>
      <c r="AX80" s="45"/>
      <c r="AY80" s="45"/>
      <c r="AZ80" s="45"/>
      <c r="BA80" s="45"/>
      <c r="BB80" s="45"/>
      <c r="BC80" s="45"/>
      <c r="BD80" s="45"/>
      <c r="BE80" s="45"/>
      <c r="BF80" s="45"/>
      <c r="BG80" s="45"/>
    </row>
    <row r="81" spans="1:59" s="191" customFormat="1" x14ac:dyDescent="0.25">
      <c r="A81" s="171"/>
      <c r="B81" s="171"/>
      <c r="C81" s="310"/>
      <c r="D81" s="310"/>
      <c r="E81" s="310"/>
      <c r="F81" s="310"/>
      <c r="G81" s="310"/>
      <c r="H81" s="310"/>
      <c r="I81" s="310"/>
      <c r="J81" s="310"/>
      <c r="K81" s="310"/>
      <c r="L81" s="310"/>
      <c r="M81" s="310"/>
      <c r="N81" s="310"/>
      <c r="O81" s="310"/>
      <c r="P81" s="310"/>
      <c r="Q81" s="310"/>
      <c r="R81" s="310"/>
      <c r="S81" s="310"/>
      <c r="T81" s="310"/>
      <c r="U81" s="310"/>
      <c r="V81" s="310"/>
      <c r="W81" s="310"/>
      <c r="X81" s="310"/>
      <c r="Y81" s="310"/>
      <c r="Z81" s="310"/>
      <c r="AA81" s="310"/>
      <c r="AB81" s="310"/>
      <c r="AC81" s="310"/>
      <c r="AD81" s="310"/>
      <c r="AE81" s="310"/>
      <c r="AF81" s="310"/>
      <c r="AG81" s="310"/>
      <c r="AH81" s="310"/>
      <c r="AI81" s="310"/>
      <c r="AJ81" s="51"/>
      <c r="AK81" s="210"/>
      <c r="AL81" s="210"/>
      <c r="AM81" s="250"/>
      <c r="AN81" s="192"/>
      <c r="AO81" s="45"/>
      <c r="AP81" s="45"/>
      <c r="AQ81" s="45"/>
      <c r="AR81" s="45"/>
      <c r="AS81" s="45"/>
      <c r="AT81" s="45"/>
      <c r="AU81" s="45"/>
      <c r="AV81" s="45"/>
      <c r="AW81" s="45"/>
      <c r="AX81" s="45"/>
      <c r="AY81" s="45"/>
      <c r="AZ81" s="45"/>
      <c r="BA81" s="45"/>
      <c r="BB81" s="45"/>
      <c r="BC81" s="45"/>
      <c r="BD81" s="45"/>
      <c r="BE81" s="45"/>
      <c r="BF81" s="45"/>
      <c r="BG81" s="45"/>
    </row>
    <row r="82" spans="1:59" s="191" customFormat="1" x14ac:dyDescent="0.25">
      <c r="A82" s="171"/>
      <c r="B82" s="171"/>
      <c r="C82" s="310"/>
      <c r="D82" s="310"/>
      <c r="E82" s="310"/>
      <c r="F82" s="310"/>
      <c r="G82" s="310"/>
      <c r="H82" s="310"/>
      <c r="I82" s="310"/>
      <c r="J82" s="310"/>
      <c r="K82" s="310"/>
      <c r="L82" s="310"/>
      <c r="M82" s="310"/>
      <c r="N82" s="310"/>
      <c r="O82" s="310"/>
      <c r="P82" s="310"/>
      <c r="Q82" s="310"/>
      <c r="R82" s="310"/>
      <c r="S82" s="310"/>
      <c r="T82" s="310"/>
      <c r="U82" s="310"/>
      <c r="V82" s="310"/>
      <c r="W82" s="310"/>
      <c r="X82" s="310"/>
      <c r="Y82" s="310"/>
      <c r="Z82" s="310"/>
      <c r="AA82" s="310"/>
      <c r="AB82" s="310"/>
      <c r="AC82" s="310"/>
      <c r="AD82" s="310"/>
      <c r="AE82" s="310"/>
      <c r="AF82" s="310"/>
      <c r="AG82" s="310"/>
      <c r="AH82" s="310"/>
      <c r="AI82" s="310"/>
      <c r="AJ82" s="51"/>
      <c r="AK82" s="210"/>
      <c r="AL82" s="210"/>
      <c r="AM82" s="250"/>
      <c r="AN82" s="192"/>
      <c r="AO82" s="45"/>
      <c r="AP82" s="45"/>
      <c r="AQ82" s="45"/>
      <c r="AR82" s="45"/>
      <c r="AS82" s="45"/>
      <c r="AT82" s="45"/>
      <c r="AU82" s="45"/>
      <c r="AV82" s="45"/>
      <c r="AW82" s="45"/>
      <c r="AX82" s="45"/>
      <c r="AY82" s="45"/>
      <c r="AZ82" s="45"/>
      <c r="BA82" s="45"/>
      <c r="BB82" s="45"/>
      <c r="BC82" s="45"/>
      <c r="BD82" s="45"/>
      <c r="BE82" s="45"/>
      <c r="BF82" s="45"/>
      <c r="BG82" s="45"/>
    </row>
    <row r="83" spans="1:59" s="191" customFormat="1" x14ac:dyDescent="0.25">
      <c r="A83" s="171"/>
      <c r="B83" s="171"/>
      <c r="C83" s="310"/>
      <c r="D83" s="310"/>
      <c r="E83" s="310"/>
      <c r="F83" s="310"/>
      <c r="G83" s="310"/>
      <c r="H83" s="310"/>
      <c r="I83" s="310"/>
      <c r="J83" s="310"/>
      <c r="K83" s="310"/>
      <c r="L83" s="310"/>
      <c r="M83" s="310"/>
      <c r="N83" s="310"/>
      <c r="O83" s="310"/>
      <c r="P83" s="310"/>
      <c r="Q83" s="310"/>
      <c r="R83" s="310"/>
      <c r="S83" s="310"/>
      <c r="T83" s="310"/>
      <c r="U83" s="310"/>
      <c r="V83" s="310"/>
      <c r="W83" s="310"/>
      <c r="X83" s="310"/>
      <c r="Y83" s="310"/>
      <c r="Z83" s="310"/>
      <c r="AA83" s="310"/>
      <c r="AB83" s="310"/>
      <c r="AC83" s="310"/>
      <c r="AD83" s="310"/>
      <c r="AE83" s="310"/>
      <c r="AF83" s="310"/>
      <c r="AG83" s="310"/>
      <c r="AH83" s="310"/>
      <c r="AI83" s="310"/>
      <c r="AJ83" s="51"/>
      <c r="AK83" s="210"/>
      <c r="AL83" s="210"/>
      <c r="AM83" s="250"/>
      <c r="AN83" s="192"/>
      <c r="AO83" s="45"/>
      <c r="AP83" s="45"/>
      <c r="AQ83" s="45"/>
      <c r="AR83" s="45"/>
      <c r="AS83" s="45"/>
      <c r="AT83" s="45"/>
      <c r="AU83" s="45"/>
      <c r="AV83" s="45"/>
      <c r="AW83" s="45"/>
      <c r="AX83" s="45"/>
      <c r="AY83" s="45"/>
      <c r="AZ83" s="45"/>
      <c r="BA83" s="45"/>
      <c r="BB83" s="45"/>
      <c r="BC83" s="45"/>
      <c r="BD83" s="45"/>
      <c r="BE83" s="45"/>
      <c r="BF83" s="45"/>
      <c r="BG83" s="45"/>
    </row>
    <row r="84" spans="1:59" s="191" customFormat="1" x14ac:dyDescent="0.25">
      <c r="A84" s="171"/>
      <c r="B84" s="171"/>
      <c r="C84" s="310"/>
      <c r="D84" s="310"/>
      <c r="E84" s="310"/>
      <c r="F84" s="310"/>
      <c r="G84" s="310"/>
      <c r="H84" s="310"/>
      <c r="I84" s="310"/>
      <c r="J84" s="310"/>
      <c r="K84" s="310"/>
      <c r="L84" s="310"/>
      <c r="M84" s="310"/>
      <c r="N84" s="310"/>
      <c r="O84" s="310"/>
      <c r="P84" s="310"/>
      <c r="Q84" s="310"/>
      <c r="R84" s="310"/>
      <c r="S84" s="310"/>
      <c r="T84" s="310"/>
      <c r="U84" s="310"/>
      <c r="V84" s="310"/>
      <c r="W84" s="310"/>
      <c r="X84" s="310"/>
      <c r="Y84" s="310"/>
      <c r="Z84" s="310"/>
      <c r="AA84" s="310"/>
      <c r="AB84" s="310"/>
      <c r="AC84" s="310"/>
      <c r="AD84" s="310"/>
      <c r="AE84" s="310"/>
      <c r="AF84" s="310"/>
      <c r="AG84" s="310"/>
      <c r="AH84" s="310"/>
      <c r="AI84" s="310"/>
      <c r="AJ84" s="51"/>
      <c r="AK84" s="210"/>
      <c r="AL84" s="210"/>
      <c r="AM84" s="250"/>
      <c r="AN84" s="192"/>
      <c r="AO84" s="45"/>
      <c r="AP84" s="45"/>
      <c r="AQ84" s="45"/>
      <c r="AR84" s="45"/>
      <c r="AS84" s="45"/>
      <c r="AT84" s="45"/>
      <c r="AU84" s="45"/>
      <c r="AV84" s="45"/>
      <c r="AW84" s="45"/>
      <c r="AX84" s="45"/>
      <c r="AY84" s="45"/>
      <c r="AZ84" s="45"/>
      <c r="BA84" s="45"/>
      <c r="BB84" s="45"/>
      <c r="BC84" s="45"/>
      <c r="BD84" s="45"/>
      <c r="BE84" s="45"/>
      <c r="BF84" s="45"/>
      <c r="BG84" s="45"/>
    </row>
    <row r="85" spans="1:59" s="191" customFormat="1" x14ac:dyDescent="0.25">
      <c r="A85" s="171"/>
      <c r="B85" s="171"/>
      <c r="C85" s="310"/>
      <c r="D85" s="310"/>
      <c r="E85" s="310"/>
      <c r="F85" s="310"/>
      <c r="G85" s="310"/>
      <c r="H85" s="310"/>
      <c r="I85" s="310"/>
      <c r="J85" s="310"/>
      <c r="K85" s="310"/>
      <c r="L85" s="310"/>
      <c r="M85" s="310"/>
      <c r="N85" s="310"/>
      <c r="O85" s="310"/>
      <c r="P85" s="310"/>
      <c r="Q85" s="310"/>
      <c r="R85" s="310"/>
      <c r="S85" s="310"/>
      <c r="T85" s="310"/>
      <c r="U85" s="310"/>
      <c r="V85" s="310"/>
      <c r="W85" s="310"/>
      <c r="X85" s="310"/>
      <c r="Y85" s="310"/>
      <c r="Z85" s="310"/>
      <c r="AA85" s="310"/>
      <c r="AB85" s="310"/>
      <c r="AC85" s="310"/>
      <c r="AD85" s="310"/>
      <c r="AE85" s="310"/>
      <c r="AF85" s="310"/>
      <c r="AG85" s="310"/>
      <c r="AH85" s="310"/>
      <c r="AI85" s="310"/>
      <c r="AJ85" s="51"/>
      <c r="AK85" s="210"/>
      <c r="AL85" s="210"/>
      <c r="AM85" s="250"/>
      <c r="AN85" s="192"/>
      <c r="AO85" s="45"/>
      <c r="AP85" s="45"/>
      <c r="AQ85" s="45"/>
      <c r="AR85" s="45"/>
      <c r="AS85" s="45"/>
      <c r="AT85" s="45"/>
      <c r="AU85" s="45"/>
      <c r="AV85" s="45"/>
      <c r="AW85" s="45"/>
      <c r="AX85" s="45"/>
      <c r="AY85" s="45"/>
      <c r="AZ85" s="45"/>
      <c r="BA85" s="45"/>
      <c r="BB85" s="45"/>
      <c r="BC85" s="45"/>
      <c r="BD85" s="45"/>
      <c r="BE85" s="45"/>
      <c r="BF85" s="45"/>
      <c r="BG85" s="45"/>
    </row>
    <row r="86" spans="1:59" s="191" customFormat="1" x14ac:dyDescent="0.25">
      <c r="A86" s="171"/>
      <c r="B86" s="171"/>
      <c r="C86" s="310"/>
      <c r="D86" s="310"/>
      <c r="E86" s="310"/>
      <c r="F86" s="310"/>
      <c r="G86" s="310"/>
      <c r="H86" s="310"/>
      <c r="I86" s="310"/>
      <c r="J86" s="310"/>
      <c r="K86" s="310"/>
      <c r="L86" s="310"/>
      <c r="M86" s="310"/>
      <c r="N86" s="310"/>
      <c r="O86" s="310"/>
      <c r="P86" s="310"/>
      <c r="Q86" s="310"/>
      <c r="R86" s="310"/>
      <c r="S86" s="310"/>
      <c r="T86" s="310"/>
      <c r="U86" s="310"/>
      <c r="V86" s="310"/>
      <c r="W86" s="310"/>
      <c r="X86" s="310"/>
      <c r="Y86" s="310"/>
      <c r="Z86" s="310"/>
      <c r="AA86" s="310"/>
      <c r="AB86" s="310"/>
      <c r="AC86" s="310"/>
      <c r="AD86" s="310"/>
      <c r="AE86" s="310"/>
      <c r="AF86" s="310"/>
      <c r="AG86" s="310"/>
      <c r="AH86" s="310"/>
      <c r="AI86" s="310"/>
      <c r="AJ86" s="51"/>
      <c r="AK86" s="210"/>
      <c r="AL86" s="210"/>
      <c r="AM86" s="250"/>
      <c r="AN86" s="192"/>
      <c r="AO86" s="45"/>
      <c r="AP86" s="45"/>
      <c r="AQ86" s="45"/>
      <c r="AR86" s="45"/>
      <c r="AS86" s="45"/>
      <c r="AT86" s="45"/>
      <c r="AU86" s="45"/>
      <c r="AV86" s="45"/>
      <c r="AW86" s="45"/>
      <c r="AX86" s="45"/>
      <c r="AY86" s="45"/>
      <c r="AZ86" s="45"/>
      <c r="BA86" s="45"/>
      <c r="BB86" s="45"/>
      <c r="BC86" s="45"/>
      <c r="BD86" s="45"/>
      <c r="BE86" s="45"/>
      <c r="BF86" s="45"/>
      <c r="BG86" s="45"/>
    </row>
    <row r="87" spans="1:59" s="191" customFormat="1" x14ac:dyDescent="0.25">
      <c r="A87" s="171"/>
      <c r="B87" s="171"/>
      <c r="C87" s="310"/>
      <c r="D87" s="310"/>
      <c r="E87" s="310"/>
      <c r="F87" s="310"/>
      <c r="G87" s="310"/>
      <c r="H87" s="310"/>
      <c r="I87" s="310"/>
      <c r="J87" s="310"/>
      <c r="K87" s="310"/>
      <c r="L87" s="310"/>
      <c r="M87" s="310"/>
      <c r="N87" s="310"/>
      <c r="O87" s="310"/>
      <c r="P87" s="310"/>
      <c r="Q87" s="310"/>
      <c r="R87" s="310"/>
      <c r="S87" s="310"/>
      <c r="T87" s="310"/>
      <c r="U87" s="310"/>
      <c r="V87" s="310"/>
      <c r="W87" s="310"/>
      <c r="X87" s="310"/>
      <c r="Y87" s="310"/>
      <c r="Z87" s="310"/>
      <c r="AA87" s="310"/>
      <c r="AB87" s="310"/>
      <c r="AC87" s="310"/>
      <c r="AD87" s="310"/>
      <c r="AE87" s="310"/>
      <c r="AF87" s="310"/>
      <c r="AG87" s="310"/>
      <c r="AH87" s="310"/>
      <c r="AI87" s="310"/>
      <c r="AJ87" s="51"/>
      <c r="AK87" s="210"/>
      <c r="AL87" s="210"/>
      <c r="AM87" s="250"/>
      <c r="AN87" s="192"/>
      <c r="AO87" s="45"/>
      <c r="AP87" s="45"/>
      <c r="AQ87" s="45"/>
      <c r="AR87" s="45"/>
      <c r="AS87" s="45"/>
      <c r="AT87" s="45"/>
      <c r="AU87" s="45"/>
      <c r="AV87" s="45"/>
      <c r="AW87" s="45"/>
      <c r="AX87" s="45"/>
      <c r="AY87" s="45"/>
      <c r="AZ87" s="45"/>
      <c r="BA87" s="45"/>
      <c r="BB87" s="45"/>
      <c r="BC87" s="45"/>
      <c r="BD87" s="45"/>
      <c r="BE87" s="45"/>
      <c r="BF87" s="45"/>
      <c r="BG87" s="45"/>
    </row>
    <row r="88" spans="1:59" s="191" customFormat="1" x14ac:dyDescent="0.25">
      <c r="A88" s="171"/>
      <c r="B88" s="171"/>
      <c r="C88" s="310"/>
      <c r="D88" s="310"/>
      <c r="E88" s="310"/>
      <c r="F88" s="310"/>
      <c r="G88" s="310"/>
      <c r="H88" s="310"/>
      <c r="I88" s="310"/>
      <c r="J88" s="310"/>
      <c r="K88" s="310"/>
      <c r="L88" s="310"/>
      <c r="M88" s="310"/>
      <c r="N88" s="310"/>
      <c r="O88" s="310"/>
      <c r="P88" s="310"/>
      <c r="Q88" s="310"/>
      <c r="R88" s="310"/>
      <c r="S88" s="310"/>
      <c r="T88" s="310"/>
      <c r="U88" s="310"/>
      <c r="V88" s="310"/>
      <c r="W88" s="310"/>
      <c r="X88" s="310"/>
      <c r="Y88" s="310"/>
      <c r="Z88" s="310"/>
      <c r="AA88" s="310"/>
      <c r="AB88" s="310"/>
      <c r="AC88" s="310"/>
      <c r="AD88" s="310"/>
      <c r="AE88" s="310"/>
      <c r="AF88" s="310"/>
      <c r="AG88" s="310"/>
      <c r="AH88" s="310"/>
      <c r="AI88" s="310"/>
      <c r="AJ88" s="51"/>
      <c r="AK88" s="210"/>
      <c r="AL88" s="210"/>
      <c r="AM88" s="250"/>
      <c r="AN88" s="192"/>
      <c r="AO88" s="45"/>
      <c r="AP88" s="45"/>
      <c r="AQ88" s="45"/>
      <c r="AR88" s="45"/>
      <c r="AS88" s="45"/>
      <c r="AT88" s="45"/>
      <c r="AU88" s="45"/>
      <c r="AV88" s="45"/>
      <c r="AW88" s="45"/>
      <c r="AX88" s="45"/>
      <c r="AY88" s="45"/>
      <c r="AZ88" s="45"/>
      <c r="BA88" s="45"/>
      <c r="BB88" s="45"/>
      <c r="BC88" s="45"/>
      <c r="BD88" s="45"/>
      <c r="BE88" s="45"/>
      <c r="BF88" s="45"/>
      <c r="BG88" s="45"/>
    </row>
    <row r="89" spans="1:59" s="191" customFormat="1" x14ac:dyDescent="0.25">
      <c r="A89" s="171"/>
      <c r="B89" s="171"/>
      <c r="C89" s="310"/>
      <c r="D89" s="310"/>
      <c r="E89" s="310"/>
      <c r="F89" s="310"/>
      <c r="G89" s="310"/>
      <c r="H89" s="310"/>
      <c r="I89" s="310"/>
      <c r="J89" s="310"/>
      <c r="K89" s="310"/>
      <c r="L89" s="310"/>
      <c r="M89" s="310"/>
      <c r="N89" s="310"/>
      <c r="O89" s="310"/>
      <c r="P89" s="310"/>
      <c r="Q89" s="310"/>
      <c r="R89" s="310"/>
      <c r="S89" s="310"/>
      <c r="T89" s="310"/>
      <c r="U89" s="310"/>
      <c r="V89" s="310"/>
      <c r="W89" s="310"/>
      <c r="X89" s="310"/>
      <c r="Y89" s="310"/>
      <c r="Z89" s="310"/>
      <c r="AA89" s="310"/>
      <c r="AB89" s="310"/>
      <c r="AC89" s="310"/>
      <c r="AD89" s="310"/>
      <c r="AE89" s="310"/>
      <c r="AF89" s="310"/>
      <c r="AG89" s="310"/>
      <c r="AH89" s="310"/>
      <c r="AI89" s="310"/>
      <c r="AJ89" s="51"/>
      <c r="AK89" s="210"/>
      <c r="AL89" s="210"/>
      <c r="AM89" s="250"/>
      <c r="AN89" s="192"/>
      <c r="AO89" s="45"/>
      <c r="AP89" s="45"/>
      <c r="AQ89" s="45"/>
      <c r="AR89" s="45"/>
      <c r="AS89" s="45"/>
      <c r="AT89" s="45"/>
      <c r="AU89" s="45"/>
      <c r="AV89" s="45"/>
      <c r="AW89" s="45"/>
      <c r="AX89" s="45"/>
      <c r="AY89" s="45"/>
      <c r="AZ89" s="45"/>
      <c r="BA89" s="45"/>
      <c r="BB89" s="45"/>
      <c r="BC89" s="45"/>
      <c r="BD89" s="45"/>
      <c r="BE89" s="45"/>
      <c r="BF89" s="45"/>
      <c r="BG89" s="45"/>
    </row>
    <row r="90" spans="1:59" s="191" customFormat="1" x14ac:dyDescent="0.25">
      <c r="A90" s="171"/>
      <c r="B90" s="171"/>
      <c r="C90" s="310"/>
      <c r="D90" s="310"/>
      <c r="E90" s="310"/>
      <c r="F90" s="310"/>
      <c r="G90" s="310"/>
      <c r="H90" s="310"/>
      <c r="I90" s="310"/>
      <c r="J90" s="310"/>
      <c r="K90" s="310"/>
      <c r="L90" s="310"/>
      <c r="M90" s="310"/>
      <c r="N90" s="310"/>
      <c r="O90" s="310"/>
      <c r="P90" s="310"/>
      <c r="Q90" s="310"/>
      <c r="R90" s="310"/>
      <c r="S90" s="310"/>
      <c r="T90" s="310"/>
      <c r="U90" s="310"/>
      <c r="V90" s="310"/>
      <c r="W90" s="310"/>
      <c r="X90" s="310"/>
      <c r="Y90" s="310"/>
      <c r="Z90" s="310"/>
      <c r="AA90" s="310"/>
      <c r="AB90" s="310"/>
      <c r="AC90" s="310"/>
      <c r="AD90" s="310"/>
      <c r="AE90" s="310"/>
      <c r="AF90" s="310"/>
      <c r="AG90" s="310"/>
      <c r="AH90" s="310"/>
      <c r="AI90" s="310"/>
      <c r="AJ90" s="51"/>
      <c r="AK90" s="210"/>
      <c r="AL90" s="210"/>
      <c r="AM90" s="250"/>
      <c r="AN90" s="192"/>
      <c r="AO90" s="45"/>
      <c r="AP90" s="45"/>
      <c r="AQ90" s="45"/>
      <c r="AR90" s="45"/>
      <c r="AS90" s="45"/>
      <c r="AT90" s="45"/>
      <c r="AU90" s="45"/>
      <c r="AV90" s="45"/>
      <c r="AW90" s="45"/>
      <c r="AX90" s="45"/>
      <c r="AY90" s="45"/>
      <c r="AZ90" s="45"/>
      <c r="BA90" s="45"/>
      <c r="BB90" s="45"/>
      <c r="BC90" s="45"/>
      <c r="BD90" s="45"/>
      <c r="BE90" s="45"/>
      <c r="BF90" s="45"/>
      <c r="BG90" s="45"/>
    </row>
    <row r="91" spans="1:59" s="191" customFormat="1" x14ac:dyDescent="0.25">
      <c r="A91" s="171"/>
      <c r="B91" s="171"/>
      <c r="C91" s="310"/>
      <c r="D91" s="310"/>
      <c r="E91" s="310"/>
      <c r="F91" s="310"/>
      <c r="G91" s="310"/>
      <c r="H91" s="310"/>
      <c r="I91" s="310"/>
      <c r="J91" s="310"/>
      <c r="K91" s="310"/>
      <c r="L91" s="310"/>
      <c r="M91" s="310"/>
      <c r="N91" s="310"/>
      <c r="O91" s="310"/>
      <c r="P91" s="310"/>
      <c r="Q91" s="310"/>
      <c r="R91" s="310"/>
      <c r="S91" s="310"/>
      <c r="T91" s="310"/>
      <c r="U91" s="310"/>
      <c r="V91" s="310"/>
      <c r="W91" s="310"/>
      <c r="X91" s="310"/>
      <c r="Y91" s="310"/>
      <c r="Z91" s="310"/>
      <c r="AA91" s="310"/>
      <c r="AB91" s="310"/>
      <c r="AC91" s="310"/>
      <c r="AD91" s="310"/>
      <c r="AE91" s="310"/>
      <c r="AF91" s="310"/>
      <c r="AG91" s="310"/>
      <c r="AH91" s="310"/>
      <c r="AI91" s="310"/>
      <c r="AJ91" s="51"/>
      <c r="AK91" s="210"/>
      <c r="AL91" s="210"/>
      <c r="AM91" s="250"/>
      <c r="AN91" s="192"/>
      <c r="AO91" s="45"/>
      <c r="AP91" s="45"/>
      <c r="AQ91" s="45"/>
      <c r="AR91" s="45"/>
      <c r="AS91" s="45"/>
      <c r="AT91" s="45"/>
      <c r="AU91" s="45"/>
      <c r="AV91" s="45"/>
      <c r="AW91" s="45"/>
      <c r="AX91" s="45"/>
      <c r="AY91" s="45"/>
      <c r="AZ91" s="45"/>
      <c r="BA91" s="45"/>
      <c r="BB91" s="45"/>
      <c r="BC91" s="45"/>
      <c r="BD91" s="45"/>
      <c r="BE91" s="45"/>
      <c r="BF91" s="45"/>
      <c r="BG91" s="45"/>
    </row>
    <row r="92" spans="1:59" s="191" customFormat="1" x14ac:dyDescent="0.25">
      <c r="A92" s="171"/>
      <c r="B92" s="171"/>
      <c r="C92" s="310"/>
      <c r="D92" s="310"/>
      <c r="E92" s="310"/>
      <c r="F92" s="310"/>
      <c r="G92" s="310"/>
      <c r="H92" s="310"/>
      <c r="I92" s="310"/>
      <c r="J92" s="310"/>
      <c r="K92" s="310"/>
      <c r="L92" s="310"/>
      <c r="M92" s="310"/>
      <c r="N92" s="310"/>
      <c r="O92" s="310"/>
      <c r="P92" s="310"/>
      <c r="Q92" s="310"/>
      <c r="R92" s="310"/>
      <c r="S92" s="310"/>
      <c r="T92" s="310"/>
      <c r="U92" s="310"/>
      <c r="V92" s="310"/>
      <c r="W92" s="310"/>
      <c r="X92" s="310"/>
      <c r="Y92" s="310"/>
      <c r="Z92" s="310"/>
      <c r="AA92" s="310"/>
      <c r="AB92" s="310"/>
      <c r="AC92" s="310"/>
      <c r="AD92" s="310"/>
      <c r="AE92" s="310"/>
      <c r="AF92" s="310"/>
      <c r="AG92" s="310"/>
      <c r="AH92" s="310"/>
      <c r="AI92" s="310"/>
      <c r="AJ92" s="51"/>
      <c r="AK92" s="210"/>
      <c r="AL92" s="210"/>
      <c r="AM92" s="250"/>
      <c r="AN92" s="192"/>
      <c r="AO92" s="45"/>
      <c r="AP92" s="45"/>
      <c r="AQ92" s="45"/>
      <c r="AR92" s="45"/>
      <c r="AS92" s="45"/>
      <c r="AT92" s="45"/>
      <c r="AU92" s="45"/>
      <c r="AV92" s="45"/>
      <c r="AW92" s="45"/>
      <c r="AX92" s="45"/>
      <c r="AY92" s="45"/>
      <c r="AZ92" s="45"/>
      <c r="BA92" s="45"/>
      <c r="BB92" s="45"/>
      <c r="BC92" s="45"/>
      <c r="BD92" s="45"/>
      <c r="BE92" s="45"/>
      <c r="BF92" s="45"/>
      <c r="BG92" s="45"/>
    </row>
    <row r="93" spans="1:59" s="191" customFormat="1" x14ac:dyDescent="0.25">
      <c r="A93" s="171"/>
      <c r="B93" s="171"/>
      <c r="C93" s="310"/>
      <c r="D93" s="310"/>
      <c r="E93" s="310"/>
      <c r="F93" s="310"/>
      <c r="G93" s="310"/>
      <c r="H93" s="310"/>
      <c r="I93" s="310"/>
      <c r="J93" s="310"/>
      <c r="K93" s="310"/>
      <c r="L93" s="310"/>
      <c r="M93" s="310"/>
      <c r="N93" s="310"/>
      <c r="O93" s="310"/>
      <c r="P93" s="310"/>
      <c r="Q93" s="310"/>
      <c r="R93" s="310"/>
      <c r="S93" s="310"/>
      <c r="T93" s="310"/>
      <c r="U93" s="310"/>
      <c r="V93" s="310"/>
      <c r="W93" s="310"/>
      <c r="X93" s="310"/>
      <c r="Y93" s="310"/>
      <c r="Z93" s="310"/>
      <c r="AA93" s="310"/>
      <c r="AB93" s="310"/>
      <c r="AC93" s="310"/>
      <c r="AD93" s="310"/>
      <c r="AE93" s="310"/>
      <c r="AF93" s="310"/>
      <c r="AG93" s="310"/>
      <c r="AH93" s="310"/>
      <c r="AI93" s="310"/>
      <c r="AJ93" s="51"/>
      <c r="AK93" s="210"/>
      <c r="AL93" s="210"/>
      <c r="AM93" s="250"/>
      <c r="AN93" s="192"/>
      <c r="AO93" s="45"/>
      <c r="AP93" s="45"/>
      <c r="AQ93" s="45"/>
      <c r="AR93" s="45"/>
      <c r="AS93" s="45"/>
      <c r="AT93" s="45"/>
      <c r="AU93" s="45"/>
      <c r="AV93" s="45"/>
      <c r="AW93" s="45"/>
      <c r="AX93" s="45"/>
      <c r="AY93" s="45"/>
      <c r="AZ93" s="45"/>
      <c r="BA93" s="45"/>
      <c r="BB93" s="45"/>
      <c r="BC93" s="45"/>
      <c r="BD93" s="45"/>
      <c r="BE93" s="45"/>
      <c r="BF93" s="45"/>
      <c r="BG93" s="45"/>
    </row>
    <row r="94" spans="1:59" s="191" customFormat="1" ht="15.75" thickBot="1" x14ac:dyDescent="0.3">
      <c r="A94" s="171"/>
      <c r="B94" s="171"/>
      <c r="C94" s="311"/>
      <c r="D94" s="311"/>
      <c r="E94" s="311"/>
      <c r="F94" s="311"/>
      <c r="G94" s="311"/>
      <c r="H94" s="311"/>
      <c r="I94" s="311"/>
      <c r="J94" s="311"/>
      <c r="K94" s="311"/>
      <c r="L94" s="311"/>
      <c r="M94" s="311"/>
      <c r="N94" s="311"/>
      <c r="O94" s="311"/>
      <c r="P94" s="311"/>
      <c r="Q94" s="311"/>
      <c r="R94" s="311"/>
      <c r="S94" s="311"/>
      <c r="T94" s="311"/>
      <c r="U94" s="311"/>
      <c r="V94" s="311"/>
      <c r="W94" s="311"/>
      <c r="X94" s="311"/>
      <c r="Y94" s="311"/>
      <c r="Z94" s="311"/>
      <c r="AA94" s="311"/>
      <c r="AB94" s="311"/>
      <c r="AC94" s="311"/>
      <c r="AD94" s="311"/>
      <c r="AE94" s="311"/>
      <c r="AF94" s="311"/>
      <c r="AG94" s="311"/>
      <c r="AH94" s="311"/>
      <c r="AI94" s="311"/>
      <c r="AJ94" s="51"/>
      <c r="AK94" s="210"/>
      <c r="AL94" s="210"/>
      <c r="AM94" s="250"/>
      <c r="AN94" s="192"/>
      <c r="AO94" s="45"/>
      <c r="AP94" s="45"/>
      <c r="AQ94" s="45"/>
      <c r="AR94" s="45"/>
      <c r="AS94" s="45"/>
      <c r="AT94" s="45"/>
      <c r="AU94" s="45"/>
      <c r="AV94" s="45"/>
      <c r="AW94" s="45"/>
      <c r="AX94" s="45"/>
      <c r="AY94" s="45"/>
      <c r="AZ94" s="45"/>
      <c r="BA94" s="45"/>
      <c r="BB94" s="45"/>
      <c r="BC94" s="45"/>
      <c r="BD94" s="45"/>
      <c r="BE94" s="45"/>
      <c r="BF94" s="45"/>
      <c r="BG94" s="45"/>
    </row>
    <row r="95" spans="1:59" s="191" customFormat="1" ht="16.5" thickBot="1" x14ac:dyDescent="0.3">
      <c r="A95" s="171"/>
      <c r="B95" s="171"/>
      <c r="C95" s="292" t="s">
        <v>3816</v>
      </c>
      <c r="D95" s="291"/>
      <c r="E95" s="290"/>
      <c r="F95" s="290"/>
      <c r="G95" s="290"/>
      <c r="H95" s="290"/>
      <c r="I95" s="290"/>
      <c r="J95" s="290"/>
      <c r="K95" s="290"/>
      <c r="L95" s="293"/>
      <c r="M95" s="293"/>
      <c r="N95" s="293"/>
      <c r="O95" s="293"/>
      <c r="P95" s="293"/>
      <c r="Q95" s="293"/>
      <c r="R95" s="293"/>
      <c r="S95" s="293"/>
      <c r="T95" s="293"/>
      <c r="U95" s="293"/>
      <c r="V95" s="293"/>
      <c r="W95" s="293"/>
      <c r="X95" s="293"/>
      <c r="Y95" s="293"/>
      <c r="Z95" s="293"/>
      <c r="AA95" s="293"/>
      <c r="AB95" s="293"/>
      <c r="AC95" s="293"/>
      <c r="AD95" s="293"/>
      <c r="AE95" s="293"/>
      <c r="AF95" s="293"/>
      <c r="AG95" s="293"/>
      <c r="AH95" s="293"/>
      <c r="AI95" s="293"/>
      <c r="AJ95" s="51"/>
      <c r="AK95" s="210"/>
      <c r="AL95" s="210"/>
      <c r="AM95" s="250"/>
      <c r="AN95" s="192"/>
      <c r="AO95" s="45"/>
      <c r="AP95" s="45"/>
      <c r="AQ95" s="45"/>
      <c r="AR95" s="45"/>
      <c r="AS95" s="45"/>
      <c r="AT95" s="45"/>
      <c r="AU95" s="45"/>
      <c r="AV95" s="45"/>
      <c r="AW95" s="45"/>
      <c r="AX95" s="45"/>
      <c r="AY95" s="45"/>
      <c r="AZ95" s="45"/>
      <c r="BA95" s="45"/>
      <c r="BB95" s="45"/>
      <c r="BC95" s="45"/>
      <c r="BD95" s="45"/>
      <c r="BE95" s="45"/>
      <c r="BF95" s="45"/>
      <c r="BG95" s="45"/>
    </row>
    <row r="96" spans="1:59" s="191" customFormat="1" x14ac:dyDescent="0.25">
      <c r="A96" s="171"/>
      <c r="B96" s="171"/>
      <c r="C96" s="309"/>
      <c r="D96" s="309"/>
      <c r="E96" s="309"/>
      <c r="F96" s="309"/>
      <c r="G96" s="309"/>
      <c r="H96" s="309"/>
      <c r="I96" s="309"/>
      <c r="J96" s="309"/>
      <c r="K96" s="309"/>
      <c r="L96" s="309"/>
      <c r="M96" s="309"/>
      <c r="N96" s="309"/>
      <c r="O96" s="309"/>
      <c r="P96" s="309"/>
      <c r="Q96" s="309"/>
      <c r="R96" s="309"/>
      <c r="S96" s="309"/>
      <c r="T96" s="309"/>
      <c r="U96" s="309"/>
      <c r="V96" s="309"/>
      <c r="W96" s="309"/>
      <c r="X96" s="309"/>
      <c r="Y96" s="309"/>
      <c r="Z96" s="309"/>
      <c r="AA96" s="309"/>
      <c r="AB96" s="309"/>
      <c r="AC96" s="309"/>
      <c r="AD96" s="309"/>
      <c r="AE96" s="309"/>
      <c r="AF96" s="309"/>
      <c r="AG96" s="309"/>
      <c r="AH96" s="309"/>
      <c r="AI96" s="288"/>
      <c r="AJ96" s="51"/>
      <c r="AK96" s="210"/>
      <c r="AL96" s="210"/>
      <c r="AM96" s="250"/>
      <c r="AN96" s="192"/>
      <c r="AO96" s="45"/>
      <c r="AP96" s="45"/>
      <c r="AQ96" s="45"/>
      <c r="AR96" s="45"/>
      <c r="AS96" s="45"/>
      <c r="AT96" s="45"/>
      <c r="AU96" s="45"/>
      <c r="AV96" s="45"/>
      <c r="AW96" s="45"/>
      <c r="AX96" s="45"/>
      <c r="AY96" s="45"/>
      <c r="AZ96" s="45"/>
      <c r="BA96" s="45"/>
      <c r="BB96" s="45"/>
      <c r="BC96" s="45"/>
      <c r="BD96" s="45"/>
      <c r="BE96" s="45"/>
      <c r="BF96" s="45"/>
      <c r="BG96" s="45"/>
    </row>
    <row r="97" spans="1:59" s="191" customFormat="1" x14ac:dyDescent="0.25">
      <c r="A97" s="171"/>
      <c r="B97" s="171"/>
      <c r="C97" s="310"/>
      <c r="D97" s="310"/>
      <c r="E97" s="310"/>
      <c r="F97" s="310"/>
      <c r="G97" s="310"/>
      <c r="H97" s="310"/>
      <c r="I97" s="310"/>
      <c r="J97" s="310"/>
      <c r="K97" s="310"/>
      <c r="L97" s="310"/>
      <c r="M97" s="310"/>
      <c r="N97" s="310"/>
      <c r="O97" s="310"/>
      <c r="P97" s="310"/>
      <c r="Q97" s="310"/>
      <c r="R97" s="310"/>
      <c r="S97" s="310"/>
      <c r="T97" s="310"/>
      <c r="U97" s="310"/>
      <c r="V97" s="310"/>
      <c r="W97" s="310"/>
      <c r="X97" s="310"/>
      <c r="Y97" s="310"/>
      <c r="Z97" s="310"/>
      <c r="AA97" s="310"/>
      <c r="AB97" s="310"/>
      <c r="AC97" s="310"/>
      <c r="AD97" s="310"/>
      <c r="AE97" s="310"/>
      <c r="AF97" s="310"/>
      <c r="AG97" s="310"/>
      <c r="AH97" s="310"/>
      <c r="AI97" s="286"/>
      <c r="AJ97" s="51"/>
      <c r="AK97" s="210"/>
      <c r="AL97" s="210"/>
      <c r="AM97" s="250"/>
      <c r="AN97" s="192"/>
      <c r="AO97" s="45"/>
      <c r="AP97" s="45"/>
      <c r="AQ97" s="45"/>
      <c r="AR97" s="45"/>
      <c r="AS97" s="45"/>
      <c r="AT97" s="45"/>
      <c r="AU97" s="45"/>
      <c r="AV97" s="45"/>
      <c r="AW97" s="45"/>
      <c r="AX97" s="45"/>
      <c r="AY97" s="45"/>
      <c r="AZ97" s="45"/>
      <c r="BA97" s="45"/>
      <c r="BB97" s="45"/>
      <c r="BC97" s="45"/>
      <c r="BD97" s="45"/>
      <c r="BE97" s="45"/>
      <c r="BF97" s="45"/>
      <c r="BG97" s="45"/>
    </row>
    <row r="98" spans="1:59" s="191" customFormat="1" x14ac:dyDescent="0.25">
      <c r="A98" s="171"/>
      <c r="B98" s="171"/>
      <c r="C98" s="310"/>
      <c r="D98" s="310"/>
      <c r="E98" s="310"/>
      <c r="F98" s="310"/>
      <c r="G98" s="310"/>
      <c r="H98" s="310"/>
      <c r="I98" s="310"/>
      <c r="J98" s="310"/>
      <c r="K98" s="310"/>
      <c r="L98" s="310"/>
      <c r="M98" s="310"/>
      <c r="N98" s="310"/>
      <c r="O98" s="310"/>
      <c r="P98" s="310"/>
      <c r="Q98" s="310"/>
      <c r="R98" s="310"/>
      <c r="S98" s="310"/>
      <c r="T98" s="310"/>
      <c r="U98" s="310"/>
      <c r="V98" s="310"/>
      <c r="W98" s="310"/>
      <c r="X98" s="310"/>
      <c r="Y98" s="310"/>
      <c r="Z98" s="310"/>
      <c r="AA98" s="310"/>
      <c r="AB98" s="310"/>
      <c r="AC98" s="310"/>
      <c r="AD98" s="310"/>
      <c r="AE98" s="310"/>
      <c r="AF98" s="310"/>
      <c r="AG98" s="310"/>
      <c r="AH98" s="310"/>
      <c r="AI98" s="286"/>
      <c r="AJ98" s="51"/>
      <c r="AK98" s="210"/>
      <c r="AL98" s="210"/>
      <c r="AM98" s="250"/>
      <c r="AN98" s="192"/>
      <c r="AO98" s="45"/>
      <c r="AP98" s="45"/>
      <c r="AQ98" s="45"/>
      <c r="AR98" s="45"/>
      <c r="AS98" s="45"/>
      <c r="AT98" s="45"/>
      <c r="AU98" s="45"/>
      <c r="AV98" s="45"/>
      <c r="AW98" s="45"/>
      <c r="AX98" s="45"/>
      <c r="AY98" s="45"/>
      <c r="AZ98" s="45"/>
      <c r="BA98" s="45"/>
      <c r="BB98" s="45"/>
      <c r="BC98" s="45"/>
      <c r="BD98" s="45"/>
      <c r="BE98" s="45"/>
      <c r="BF98" s="45"/>
      <c r="BG98" s="45"/>
    </row>
    <row r="99" spans="1:59" s="191" customFormat="1" x14ac:dyDescent="0.25">
      <c r="A99" s="171"/>
      <c r="B99" s="171"/>
      <c r="C99" s="310"/>
      <c r="D99" s="310"/>
      <c r="E99" s="310"/>
      <c r="F99" s="310"/>
      <c r="G99" s="310"/>
      <c r="H99" s="310"/>
      <c r="I99" s="310"/>
      <c r="J99" s="310"/>
      <c r="K99" s="310"/>
      <c r="L99" s="310"/>
      <c r="M99" s="310"/>
      <c r="N99" s="310"/>
      <c r="O99" s="310"/>
      <c r="P99" s="310"/>
      <c r="Q99" s="310"/>
      <c r="R99" s="310"/>
      <c r="S99" s="310"/>
      <c r="T99" s="310"/>
      <c r="U99" s="310"/>
      <c r="V99" s="310"/>
      <c r="W99" s="310"/>
      <c r="X99" s="310"/>
      <c r="Y99" s="310"/>
      <c r="Z99" s="310"/>
      <c r="AA99" s="310"/>
      <c r="AB99" s="310"/>
      <c r="AC99" s="310"/>
      <c r="AD99" s="310"/>
      <c r="AE99" s="310"/>
      <c r="AF99" s="310"/>
      <c r="AG99" s="310"/>
      <c r="AH99" s="310"/>
      <c r="AI99" s="286"/>
      <c r="AJ99" s="51"/>
      <c r="AK99" s="210"/>
      <c r="AL99" s="210"/>
      <c r="AM99" s="250"/>
      <c r="AN99" s="192"/>
      <c r="AO99" s="45"/>
      <c r="AP99" s="45"/>
      <c r="AQ99" s="45"/>
      <c r="AR99" s="45"/>
      <c r="AS99" s="45"/>
      <c r="AT99" s="45"/>
      <c r="AU99" s="45"/>
      <c r="AV99" s="45"/>
      <c r="AW99" s="45"/>
      <c r="AX99" s="45"/>
      <c r="AY99" s="45"/>
      <c r="AZ99" s="45"/>
      <c r="BA99" s="45"/>
      <c r="BB99" s="45"/>
      <c r="BC99" s="45"/>
      <c r="BD99" s="45"/>
      <c r="BE99" s="45"/>
      <c r="BF99" s="45"/>
      <c r="BG99" s="45"/>
    </row>
    <row r="100" spans="1:59" s="191" customFormat="1" x14ac:dyDescent="0.25">
      <c r="A100" s="171"/>
      <c r="B100" s="171"/>
      <c r="C100" s="310"/>
      <c r="D100" s="310"/>
      <c r="E100" s="310"/>
      <c r="F100" s="310"/>
      <c r="G100" s="310"/>
      <c r="H100" s="310"/>
      <c r="I100" s="310"/>
      <c r="J100" s="310"/>
      <c r="K100" s="310"/>
      <c r="L100" s="310"/>
      <c r="M100" s="310"/>
      <c r="N100" s="310"/>
      <c r="O100" s="310"/>
      <c r="P100" s="310"/>
      <c r="Q100" s="310"/>
      <c r="R100" s="310"/>
      <c r="S100" s="310"/>
      <c r="T100" s="310"/>
      <c r="U100" s="310"/>
      <c r="V100" s="310"/>
      <c r="W100" s="310"/>
      <c r="X100" s="310"/>
      <c r="Y100" s="310"/>
      <c r="Z100" s="310"/>
      <c r="AA100" s="310"/>
      <c r="AB100" s="310"/>
      <c r="AC100" s="310"/>
      <c r="AD100" s="310"/>
      <c r="AE100" s="310"/>
      <c r="AF100" s="310"/>
      <c r="AG100" s="310"/>
      <c r="AH100" s="310"/>
      <c r="AI100" s="286"/>
      <c r="AJ100" s="51"/>
      <c r="AK100" s="210"/>
      <c r="AL100" s="210"/>
      <c r="AM100" s="250"/>
      <c r="AN100" s="192"/>
      <c r="AO100" s="45"/>
      <c r="AP100" s="45"/>
      <c r="AQ100" s="45"/>
      <c r="AR100" s="45"/>
      <c r="AS100" s="45"/>
      <c r="AT100" s="45"/>
      <c r="AU100" s="45"/>
      <c r="AV100" s="45"/>
      <c r="AW100" s="45"/>
      <c r="AX100" s="45"/>
      <c r="AY100" s="45"/>
      <c r="AZ100" s="45"/>
      <c r="BA100" s="45"/>
      <c r="BB100" s="45"/>
      <c r="BC100" s="45"/>
      <c r="BD100" s="45"/>
      <c r="BE100" s="45"/>
      <c r="BF100" s="45"/>
      <c r="BG100" s="45"/>
    </row>
    <row r="101" spans="1:59" s="191" customFormat="1" x14ac:dyDescent="0.25">
      <c r="A101" s="171"/>
      <c r="B101" s="171"/>
      <c r="C101" s="310"/>
      <c r="D101" s="310"/>
      <c r="E101" s="310"/>
      <c r="F101" s="310"/>
      <c r="G101" s="310"/>
      <c r="H101" s="310"/>
      <c r="I101" s="310"/>
      <c r="J101" s="310"/>
      <c r="K101" s="310"/>
      <c r="L101" s="310"/>
      <c r="M101" s="310"/>
      <c r="N101" s="310"/>
      <c r="O101" s="310"/>
      <c r="P101" s="310"/>
      <c r="Q101" s="310"/>
      <c r="R101" s="310"/>
      <c r="S101" s="310"/>
      <c r="T101" s="310"/>
      <c r="U101" s="310"/>
      <c r="V101" s="310"/>
      <c r="W101" s="310"/>
      <c r="X101" s="310"/>
      <c r="Y101" s="310"/>
      <c r="Z101" s="310"/>
      <c r="AA101" s="310"/>
      <c r="AB101" s="310"/>
      <c r="AC101" s="310"/>
      <c r="AD101" s="310"/>
      <c r="AE101" s="310"/>
      <c r="AF101" s="310"/>
      <c r="AG101" s="310"/>
      <c r="AH101" s="310"/>
      <c r="AI101" s="286"/>
      <c r="AJ101" s="51"/>
      <c r="AK101" s="210"/>
      <c r="AL101" s="210"/>
      <c r="AM101" s="250"/>
      <c r="AN101" s="192"/>
      <c r="AO101" s="45"/>
      <c r="AP101" s="45"/>
      <c r="AQ101" s="45"/>
      <c r="AR101" s="45"/>
      <c r="AS101" s="45"/>
      <c r="AT101" s="45"/>
      <c r="AU101" s="45"/>
      <c r="AV101" s="45"/>
      <c r="AW101" s="45"/>
      <c r="AX101" s="45"/>
      <c r="AY101" s="45"/>
      <c r="AZ101" s="45"/>
      <c r="BA101" s="45"/>
      <c r="BB101" s="45"/>
      <c r="BC101" s="45"/>
      <c r="BD101" s="45"/>
      <c r="BE101" s="45"/>
      <c r="BF101" s="45"/>
      <c r="BG101" s="45"/>
    </row>
    <row r="102" spans="1:59" s="191" customFormat="1" x14ac:dyDescent="0.25">
      <c r="A102" s="171"/>
      <c r="B102" s="171"/>
      <c r="C102" s="310"/>
      <c r="D102" s="310"/>
      <c r="E102" s="310"/>
      <c r="F102" s="310"/>
      <c r="G102" s="310"/>
      <c r="H102" s="310"/>
      <c r="I102" s="310"/>
      <c r="J102" s="310"/>
      <c r="K102" s="310"/>
      <c r="L102" s="310"/>
      <c r="M102" s="310"/>
      <c r="N102" s="310"/>
      <c r="O102" s="310"/>
      <c r="P102" s="310"/>
      <c r="Q102" s="310"/>
      <c r="R102" s="310"/>
      <c r="S102" s="310"/>
      <c r="T102" s="310"/>
      <c r="U102" s="310"/>
      <c r="V102" s="310"/>
      <c r="W102" s="310"/>
      <c r="X102" s="310"/>
      <c r="Y102" s="310"/>
      <c r="Z102" s="310"/>
      <c r="AA102" s="310"/>
      <c r="AB102" s="310"/>
      <c r="AC102" s="310"/>
      <c r="AD102" s="310"/>
      <c r="AE102" s="310"/>
      <c r="AF102" s="310"/>
      <c r="AG102" s="310"/>
      <c r="AH102" s="310"/>
      <c r="AI102" s="286"/>
      <c r="AJ102" s="51"/>
      <c r="AK102" s="210"/>
      <c r="AL102" s="210"/>
      <c r="AM102" s="250"/>
      <c r="AN102" s="192"/>
      <c r="AO102" s="45"/>
      <c r="AP102" s="45"/>
      <c r="AQ102" s="45"/>
      <c r="AR102" s="45"/>
      <c r="AS102" s="45"/>
      <c r="AT102" s="45"/>
      <c r="AU102" s="45"/>
      <c r="AV102" s="45"/>
      <c r="AW102" s="45"/>
      <c r="AX102" s="45"/>
      <c r="AY102" s="45"/>
      <c r="AZ102" s="45"/>
      <c r="BA102" s="45"/>
      <c r="BB102" s="45"/>
      <c r="BC102" s="45"/>
      <c r="BD102" s="45"/>
      <c r="BE102" s="45"/>
      <c r="BF102" s="45"/>
      <c r="BG102" s="45"/>
    </row>
    <row r="103" spans="1:59" s="191" customFormat="1" x14ac:dyDescent="0.25">
      <c r="A103" s="171"/>
      <c r="B103" s="171"/>
      <c r="C103" s="310"/>
      <c r="D103" s="310"/>
      <c r="E103" s="310"/>
      <c r="F103" s="310"/>
      <c r="G103" s="310"/>
      <c r="H103" s="310"/>
      <c r="I103" s="310"/>
      <c r="J103" s="310"/>
      <c r="K103" s="310"/>
      <c r="L103" s="310"/>
      <c r="M103" s="310"/>
      <c r="N103" s="310"/>
      <c r="O103" s="310"/>
      <c r="P103" s="310"/>
      <c r="Q103" s="310"/>
      <c r="R103" s="310"/>
      <c r="S103" s="310"/>
      <c r="T103" s="310"/>
      <c r="U103" s="310"/>
      <c r="V103" s="310"/>
      <c r="W103" s="310"/>
      <c r="X103" s="310"/>
      <c r="Y103" s="310"/>
      <c r="Z103" s="310"/>
      <c r="AA103" s="310"/>
      <c r="AB103" s="310"/>
      <c r="AC103" s="310"/>
      <c r="AD103" s="310"/>
      <c r="AE103" s="310"/>
      <c r="AF103" s="310"/>
      <c r="AG103" s="310"/>
      <c r="AH103" s="310"/>
      <c r="AI103" s="286"/>
      <c r="AJ103" s="51"/>
      <c r="AK103" s="210"/>
      <c r="AL103" s="210"/>
      <c r="AM103" s="250"/>
      <c r="AN103" s="192"/>
      <c r="AO103" s="45"/>
      <c r="AP103" s="45"/>
      <c r="AQ103" s="45"/>
      <c r="AR103" s="45"/>
      <c r="AS103" s="45"/>
      <c r="AT103" s="45"/>
      <c r="AU103" s="45"/>
      <c r="AV103" s="45"/>
      <c r="AW103" s="45"/>
      <c r="AX103" s="45"/>
      <c r="AY103" s="45"/>
      <c r="AZ103" s="45"/>
      <c r="BA103" s="45"/>
      <c r="BB103" s="45"/>
      <c r="BC103" s="45"/>
      <c r="BD103" s="45"/>
      <c r="BE103" s="45"/>
      <c r="BF103" s="45"/>
      <c r="BG103" s="45"/>
    </row>
    <row r="104" spans="1:59" s="191" customFormat="1" x14ac:dyDescent="0.25">
      <c r="A104" s="171"/>
      <c r="B104" s="171"/>
      <c r="C104" s="310"/>
      <c r="D104" s="310"/>
      <c r="E104" s="310"/>
      <c r="F104" s="310"/>
      <c r="G104" s="310"/>
      <c r="H104" s="310"/>
      <c r="I104" s="310"/>
      <c r="J104" s="310"/>
      <c r="K104" s="310"/>
      <c r="L104" s="310"/>
      <c r="M104" s="310"/>
      <c r="N104" s="310"/>
      <c r="O104" s="310"/>
      <c r="P104" s="310"/>
      <c r="Q104" s="310"/>
      <c r="R104" s="310"/>
      <c r="S104" s="310"/>
      <c r="T104" s="310"/>
      <c r="U104" s="310"/>
      <c r="V104" s="310"/>
      <c r="W104" s="310"/>
      <c r="X104" s="310"/>
      <c r="Y104" s="310"/>
      <c r="Z104" s="310"/>
      <c r="AA104" s="310"/>
      <c r="AB104" s="310"/>
      <c r="AC104" s="310"/>
      <c r="AD104" s="310"/>
      <c r="AE104" s="310"/>
      <c r="AF104" s="310"/>
      <c r="AG104" s="310"/>
      <c r="AH104" s="310"/>
      <c r="AI104" s="286"/>
      <c r="AJ104" s="51"/>
      <c r="AK104" s="210"/>
      <c r="AL104" s="210"/>
      <c r="AM104" s="250"/>
      <c r="AN104" s="192"/>
      <c r="AO104" s="45"/>
      <c r="AP104" s="45"/>
      <c r="AQ104" s="45"/>
      <c r="AR104" s="45"/>
      <c r="AS104" s="45"/>
      <c r="AT104" s="45"/>
      <c r="AU104" s="45"/>
      <c r="AV104" s="45"/>
      <c r="AW104" s="45"/>
      <c r="AX104" s="45"/>
      <c r="AY104" s="45"/>
      <c r="AZ104" s="45"/>
      <c r="BA104" s="45"/>
      <c r="BB104" s="45"/>
      <c r="BC104" s="45"/>
      <c r="BD104" s="45"/>
      <c r="BE104" s="45"/>
      <c r="BF104" s="45"/>
      <c r="BG104" s="45"/>
    </row>
    <row r="105" spans="1:59" s="191" customFormat="1" x14ac:dyDescent="0.25">
      <c r="A105" s="171"/>
      <c r="B105" s="171"/>
      <c r="C105" s="310"/>
      <c r="D105" s="310"/>
      <c r="E105" s="310"/>
      <c r="F105" s="310"/>
      <c r="G105" s="310"/>
      <c r="H105" s="310"/>
      <c r="I105" s="310"/>
      <c r="J105" s="310"/>
      <c r="K105" s="310"/>
      <c r="L105" s="310"/>
      <c r="M105" s="310"/>
      <c r="N105" s="310"/>
      <c r="O105" s="310"/>
      <c r="P105" s="310"/>
      <c r="Q105" s="310"/>
      <c r="R105" s="310"/>
      <c r="S105" s="310"/>
      <c r="T105" s="310"/>
      <c r="U105" s="310"/>
      <c r="V105" s="310"/>
      <c r="W105" s="310"/>
      <c r="X105" s="310"/>
      <c r="Y105" s="310"/>
      <c r="Z105" s="310"/>
      <c r="AA105" s="310"/>
      <c r="AB105" s="310"/>
      <c r="AC105" s="310"/>
      <c r="AD105" s="310"/>
      <c r="AE105" s="310"/>
      <c r="AF105" s="310"/>
      <c r="AG105" s="310"/>
      <c r="AH105" s="310"/>
      <c r="AI105" s="286"/>
      <c r="AJ105" s="51"/>
      <c r="AK105" s="210"/>
      <c r="AL105" s="210"/>
      <c r="AM105" s="250"/>
      <c r="AN105" s="192"/>
      <c r="AO105" s="45"/>
      <c r="AP105" s="45"/>
      <c r="AQ105" s="45"/>
      <c r="AR105" s="45"/>
      <c r="AS105" s="45"/>
      <c r="AT105" s="45"/>
      <c r="AU105" s="45"/>
      <c r="AV105" s="45"/>
      <c r="AW105" s="45"/>
      <c r="AX105" s="45"/>
      <c r="AY105" s="45"/>
      <c r="AZ105" s="45"/>
      <c r="BA105" s="45"/>
      <c r="BB105" s="45"/>
      <c r="BC105" s="45"/>
      <c r="BD105" s="45"/>
      <c r="BE105" s="45"/>
      <c r="BF105" s="45"/>
      <c r="BG105" s="45"/>
    </row>
    <row r="106" spans="1:59" s="191" customFormat="1" ht="15.75" thickBot="1" x14ac:dyDescent="0.3">
      <c r="A106" s="171"/>
      <c r="B106" s="171"/>
      <c r="C106" s="310"/>
      <c r="D106" s="310"/>
      <c r="E106" s="310"/>
      <c r="F106" s="310"/>
      <c r="G106" s="310"/>
      <c r="H106" s="310"/>
      <c r="I106" s="310"/>
      <c r="J106" s="310"/>
      <c r="K106" s="310"/>
      <c r="L106" s="310"/>
      <c r="M106" s="310"/>
      <c r="N106" s="310"/>
      <c r="O106" s="310"/>
      <c r="P106" s="310"/>
      <c r="Q106" s="310"/>
      <c r="R106" s="310"/>
      <c r="S106" s="310"/>
      <c r="T106" s="310"/>
      <c r="U106" s="310"/>
      <c r="V106" s="310"/>
      <c r="W106" s="310"/>
      <c r="X106" s="310"/>
      <c r="Y106" s="310"/>
      <c r="Z106" s="310"/>
      <c r="AA106" s="310"/>
      <c r="AB106" s="310"/>
      <c r="AC106" s="310"/>
      <c r="AD106" s="310"/>
      <c r="AE106" s="310"/>
      <c r="AF106" s="310"/>
      <c r="AG106" s="310"/>
      <c r="AH106" s="310"/>
      <c r="AI106" s="287"/>
      <c r="AJ106" s="51"/>
      <c r="AK106" s="210"/>
      <c r="AL106" s="210"/>
      <c r="AM106" s="250"/>
      <c r="AN106" s="192"/>
      <c r="AO106" s="45"/>
      <c r="AP106" s="45"/>
      <c r="AQ106" s="45"/>
      <c r="AR106" s="45"/>
      <c r="AS106" s="45"/>
      <c r="AT106" s="45"/>
      <c r="AU106" s="45"/>
      <c r="AV106" s="45"/>
      <c r="AW106" s="45"/>
      <c r="AX106" s="45"/>
      <c r="AY106" s="45"/>
      <c r="AZ106" s="45"/>
      <c r="BA106" s="45"/>
      <c r="BB106" s="45"/>
      <c r="BC106" s="45"/>
      <c r="BD106" s="45"/>
      <c r="BE106" s="45"/>
      <c r="BF106" s="45"/>
      <c r="BG106" s="45"/>
    </row>
    <row r="107" spans="1:59" s="191" customFormat="1" x14ac:dyDescent="0.25">
      <c r="A107" s="171"/>
      <c r="B107" s="171"/>
      <c r="C107" s="310"/>
      <c r="D107" s="310"/>
      <c r="E107" s="310"/>
      <c r="F107" s="310"/>
      <c r="G107" s="310"/>
      <c r="H107" s="310"/>
      <c r="I107" s="310"/>
      <c r="J107" s="310"/>
      <c r="K107" s="310"/>
      <c r="L107" s="310"/>
      <c r="M107" s="310"/>
      <c r="N107" s="310"/>
      <c r="O107" s="310"/>
      <c r="P107" s="310"/>
      <c r="Q107" s="310"/>
      <c r="R107" s="310"/>
      <c r="S107" s="310"/>
      <c r="T107" s="310"/>
      <c r="U107" s="310"/>
      <c r="V107" s="310"/>
      <c r="W107" s="310"/>
      <c r="X107" s="310"/>
      <c r="Y107" s="310"/>
      <c r="Z107" s="310"/>
      <c r="AA107" s="310"/>
      <c r="AB107" s="310"/>
      <c r="AC107" s="310"/>
      <c r="AD107" s="310"/>
      <c r="AE107" s="310"/>
      <c r="AF107" s="310"/>
      <c r="AG107" s="310"/>
      <c r="AH107" s="310"/>
      <c r="AI107" s="315" t="str">
        <f>AI53</f>
        <v>003611 Version 4</v>
      </c>
      <c r="AJ107" s="51"/>
      <c r="AK107" s="210"/>
      <c r="AL107" s="210"/>
      <c r="AM107" s="250"/>
      <c r="AN107" s="192"/>
      <c r="AO107" s="45"/>
      <c r="AP107" s="45"/>
      <c r="AQ107" s="45"/>
      <c r="AR107" s="45"/>
      <c r="AS107" s="45"/>
      <c r="AT107" s="45"/>
      <c r="AU107" s="45"/>
      <c r="AV107" s="45"/>
      <c r="AW107" s="45"/>
      <c r="AX107" s="45"/>
      <c r="AY107" s="45"/>
      <c r="AZ107" s="45"/>
      <c r="BA107" s="45"/>
      <c r="BB107" s="45"/>
      <c r="BC107" s="45"/>
      <c r="BD107" s="45"/>
      <c r="BE107" s="45"/>
      <c r="BF107" s="45"/>
      <c r="BG107" s="45"/>
    </row>
    <row r="108" spans="1:59" s="191" customFormat="1" ht="15.75" thickBot="1" x14ac:dyDescent="0.3">
      <c r="A108" s="171"/>
      <c r="B108" s="171"/>
      <c r="C108" s="311"/>
      <c r="D108" s="311"/>
      <c r="E108" s="311"/>
      <c r="F108" s="311"/>
      <c r="G108" s="311"/>
      <c r="H108" s="311"/>
      <c r="I108" s="311"/>
      <c r="J108" s="311"/>
      <c r="K108" s="311"/>
      <c r="L108" s="311"/>
      <c r="M108" s="311"/>
      <c r="N108" s="311"/>
      <c r="O108" s="311"/>
      <c r="P108" s="311"/>
      <c r="Q108" s="311"/>
      <c r="R108" s="311"/>
      <c r="S108" s="311"/>
      <c r="T108" s="311"/>
      <c r="U108" s="311"/>
      <c r="V108" s="311"/>
      <c r="W108" s="311"/>
      <c r="X108" s="311"/>
      <c r="Y108" s="311"/>
      <c r="Z108" s="311"/>
      <c r="AA108" s="311"/>
      <c r="AB108" s="311"/>
      <c r="AC108" s="311"/>
      <c r="AD108" s="311"/>
      <c r="AE108" s="311"/>
      <c r="AF108" s="311"/>
      <c r="AG108" s="311"/>
      <c r="AH108" s="311"/>
      <c r="AI108" s="316"/>
      <c r="AJ108" s="51"/>
      <c r="AK108" s="210"/>
      <c r="AL108" s="210"/>
      <c r="AM108" s="250"/>
      <c r="AN108" s="192"/>
      <c r="AO108" s="45"/>
      <c r="AP108" s="45"/>
      <c r="AQ108" s="45"/>
      <c r="AR108" s="45"/>
      <c r="AS108" s="45"/>
      <c r="AT108" s="45"/>
      <c r="AU108" s="45"/>
      <c r="AV108" s="45"/>
      <c r="AW108" s="45"/>
      <c r="AX108" s="45"/>
      <c r="AY108" s="45"/>
      <c r="AZ108" s="45"/>
      <c r="BA108" s="45"/>
      <c r="BB108" s="45"/>
      <c r="BC108" s="45"/>
      <c r="BD108" s="45"/>
      <c r="BE108" s="45"/>
      <c r="BF108" s="45"/>
      <c r="BG108" s="45"/>
    </row>
    <row r="109" spans="1:59" s="191" customFormat="1" x14ac:dyDescent="0.25">
      <c r="A109" s="171"/>
      <c r="B109" s="171"/>
      <c r="C109" s="7"/>
      <c r="D109" s="9"/>
      <c r="E109" s="27"/>
      <c r="F109" s="27"/>
      <c r="G109" s="27"/>
      <c r="H109" s="27"/>
      <c r="I109" s="27"/>
      <c r="J109" s="27"/>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7"/>
      <c r="AI109" s="316"/>
      <c r="AJ109" s="51"/>
      <c r="AK109" s="210"/>
      <c r="AL109" s="210"/>
      <c r="AM109" s="250"/>
      <c r="AN109" s="192"/>
      <c r="AO109" s="45"/>
      <c r="AP109" s="45"/>
      <c r="AQ109" s="45"/>
      <c r="AR109" s="45"/>
      <c r="AS109" s="45"/>
      <c r="AT109" s="45"/>
      <c r="AU109" s="45"/>
      <c r="AV109" s="45"/>
      <c r="AW109" s="45"/>
      <c r="AX109" s="45"/>
      <c r="AY109" s="45"/>
      <c r="AZ109" s="45"/>
      <c r="BA109" s="45"/>
      <c r="BB109" s="45"/>
      <c r="BC109" s="45"/>
      <c r="BD109" s="45"/>
      <c r="BE109" s="45"/>
      <c r="BF109" s="45"/>
      <c r="BG109" s="45"/>
    </row>
    <row r="110" spans="1:59" s="191" customFormat="1" x14ac:dyDescent="0.25">
      <c r="A110" s="171"/>
      <c r="B110" s="171"/>
      <c r="C110" s="7"/>
      <c r="D110" s="9"/>
      <c r="E110" s="27"/>
      <c r="F110" s="27"/>
      <c r="G110" s="27"/>
      <c r="H110" s="27"/>
      <c r="I110" s="27"/>
      <c r="J110" s="27"/>
      <c r="K110" s="27"/>
      <c r="L110" s="27"/>
      <c r="M110" s="27"/>
      <c r="N110" s="27"/>
      <c r="O110" s="27"/>
      <c r="P110" s="27"/>
      <c r="Q110" s="27"/>
      <c r="R110" s="27"/>
      <c r="S110" s="27"/>
      <c r="T110" s="27"/>
      <c r="U110" s="27"/>
      <c r="V110" s="27"/>
      <c r="W110" s="27"/>
      <c r="X110" s="27"/>
      <c r="Y110" s="27"/>
      <c r="Z110" s="27"/>
      <c r="AA110" s="27"/>
      <c r="AB110" s="27"/>
      <c r="AC110" s="27"/>
      <c r="AD110" s="27"/>
      <c r="AE110" s="27"/>
      <c r="AF110" s="27"/>
      <c r="AG110" s="27"/>
      <c r="AH110" s="7"/>
      <c r="AI110" s="316"/>
      <c r="AJ110" s="51"/>
      <c r="AK110" s="210"/>
      <c r="AL110" s="210"/>
      <c r="AM110" s="250"/>
      <c r="AN110" s="192"/>
      <c r="AO110" s="45"/>
      <c r="AP110" s="45"/>
      <c r="AQ110" s="45"/>
      <c r="AR110" s="45"/>
      <c r="AS110" s="45"/>
      <c r="AT110" s="45"/>
      <c r="AU110" s="45"/>
      <c r="AV110" s="45"/>
      <c r="AW110" s="45"/>
      <c r="AX110" s="45"/>
      <c r="AY110" s="45"/>
      <c r="AZ110" s="45"/>
      <c r="BA110" s="45"/>
      <c r="BB110" s="45"/>
      <c r="BC110" s="45"/>
      <c r="BD110" s="45"/>
      <c r="BE110" s="45"/>
      <c r="BF110" s="45"/>
      <c r="BG110" s="45"/>
    </row>
    <row r="111" spans="1:59" s="191" customFormat="1" x14ac:dyDescent="0.25">
      <c r="A111" s="171"/>
      <c r="B111" s="171"/>
      <c r="C111" s="7"/>
      <c r="D111" s="9"/>
      <c r="E111" s="27"/>
      <c r="F111" s="27"/>
      <c r="G111" s="27"/>
      <c r="H111" s="27"/>
      <c r="I111" s="27"/>
      <c r="J111" s="27"/>
      <c r="K111" s="27"/>
      <c r="L111" s="27"/>
      <c r="M111" s="27"/>
      <c r="N111" s="27"/>
      <c r="O111" s="27"/>
      <c r="P111" s="27"/>
      <c r="Q111" s="27"/>
      <c r="R111" s="27"/>
      <c r="S111" s="27"/>
      <c r="T111" s="27"/>
      <c r="U111" s="27"/>
      <c r="V111" s="27"/>
      <c r="W111" s="27"/>
      <c r="X111" s="27"/>
      <c r="Y111" s="27"/>
      <c r="Z111" s="27"/>
      <c r="AA111" s="27"/>
      <c r="AB111" s="27"/>
      <c r="AC111" s="27"/>
      <c r="AD111" s="27"/>
      <c r="AE111" s="27"/>
      <c r="AF111" s="27"/>
      <c r="AG111" s="27"/>
      <c r="AH111" s="7"/>
      <c r="AI111" s="316"/>
      <c r="AJ111" s="51"/>
      <c r="AK111" s="210"/>
      <c r="AL111" s="210"/>
      <c r="AM111" s="250"/>
      <c r="AN111" s="192"/>
      <c r="AO111" s="45"/>
      <c r="AP111" s="45"/>
      <c r="AQ111" s="45"/>
      <c r="AR111" s="45"/>
      <c r="AS111" s="45"/>
      <c r="AT111" s="45"/>
      <c r="AU111" s="45"/>
      <c r="AV111" s="45"/>
      <c r="AW111" s="45"/>
      <c r="AX111" s="45"/>
      <c r="AY111" s="45"/>
      <c r="AZ111" s="45"/>
      <c r="BA111" s="45"/>
      <c r="BB111" s="45"/>
      <c r="BC111" s="45"/>
      <c r="BD111" s="45"/>
      <c r="BE111" s="45"/>
      <c r="BF111" s="45"/>
      <c r="BG111" s="45"/>
    </row>
    <row r="112" spans="1:59" s="191" customFormat="1" x14ac:dyDescent="0.25">
      <c r="A112" s="171"/>
      <c r="B112" s="171"/>
      <c r="C112" s="7"/>
      <c r="D112" s="9"/>
      <c r="E112" s="27"/>
      <c r="F112" s="27"/>
      <c r="G112" s="27"/>
      <c r="H112" s="27"/>
      <c r="I112" s="27"/>
      <c r="J112" s="27"/>
      <c r="K112" s="27"/>
      <c r="L112" s="27"/>
      <c r="M112" s="27"/>
      <c r="N112" s="27"/>
      <c r="O112" s="27"/>
      <c r="P112" s="27"/>
      <c r="Q112" s="27"/>
      <c r="R112" s="27"/>
      <c r="S112" s="27"/>
      <c r="T112" s="27"/>
      <c r="U112" s="27"/>
      <c r="V112" s="27"/>
      <c r="W112" s="27"/>
      <c r="X112" s="27"/>
      <c r="Y112" s="27"/>
      <c r="Z112" s="27"/>
      <c r="AA112" s="27"/>
      <c r="AB112" s="27"/>
      <c r="AC112" s="27"/>
      <c r="AD112" s="27"/>
      <c r="AE112" s="27"/>
      <c r="AF112" s="27"/>
      <c r="AG112" s="27"/>
      <c r="AH112" s="7"/>
      <c r="AI112" s="316"/>
      <c r="AJ112" s="51"/>
      <c r="AK112" s="210"/>
      <c r="AL112" s="210"/>
      <c r="AM112" s="250"/>
      <c r="AN112" s="192"/>
      <c r="AO112" s="45"/>
      <c r="AP112" s="45"/>
      <c r="AQ112" s="45"/>
      <c r="AR112" s="45"/>
      <c r="AS112" s="45"/>
      <c r="AT112" s="45"/>
      <c r="AU112" s="45"/>
      <c r="AV112" s="45"/>
      <c r="AW112" s="45"/>
      <c r="AX112" s="45"/>
      <c r="AY112" s="45"/>
      <c r="AZ112" s="45"/>
      <c r="BA112" s="45"/>
      <c r="BB112" s="45"/>
      <c r="BC112" s="45"/>
      <c r="BD112" s="45"/>
      <c r="BE112" s="45"/>
      <c r="BF112" s="45"/>
      <c r="BG112" s="45"/>
    </row>
    <row r="113" spans="1:59" s="191" customFormat="1" ht="15.75" thickBot="1" x14ac:dyDescent="0.3">
      <c r="A113" s="171"/>
      <c r="B113" s="171"/>
      <c r="C113" s="317" t="s">
        <v>3794</v>
      </c>
      <c r="D113" s="317"/>
      <c r="E113" s="317"/>
      <c r="F113" s="317"/>
      <c r="G113" s="317"/>
      <c r="H113" s="317"/>
      <c r="I113" s="317"/>
      <c r="J113" s="317"/>
      <c r="K113" s="317"/>
      <c r="L113" s="317"/>
      <c r="M113" s="317"/>
      <c r="N113" s="317"/>
      <c r="O113" s="317"/>
      <c r="P113" s="317"/>
      <c r="Q113" s="317"/>
      <c r="R113" s="317"/>
      <c r="S113" s="317"/>
      <c r="T113" s="317"/>
      <c r="U113" s="317"/>
      <c r="V113" s="317"/>
      <c r="W113" s="317"/>
      <c r="X113" s="317"/>
      <c r="Y113" s="317"/>
      <c r="Z113" s="317"/>
      <c r="AA113" s="317"/>
      <c r="AB113" s="317"/>
      <c r="AC113" s="317"/>
      <c r="AD113" s="317"/>
      <c r="AE113" s="317"/>
      <c r="AF113" s="317"/>
      <c r="AG113" s="317"/>
      <c r="AH113" s="317"/>
      <c r="AI113" s="317"/>
      <c r="AJ113" s="51"/>
      <c r="AK113" s="210"/>
      <c r="AL113" s="210"/>
      <c r="AM113" s="250"/>
      <c r="AN113" s="192"/>
      <c r="AO113" s="45"/>
      <c r="AP113" s="45"/>
      <c r="AQ113" s="45"/>
      <c r="AR113" s="45"/>
      <c r="AS113" s="45"/>
      <c r="AT113" s="45"/>
      <c r="AU113" s="45"/>
      <c r="AV113" s="45"/>
      <c r="AW113" s="45"/>
      <c r="AX113" s="45"/>
      <c r="AY113" s="45"/>
      <c r="AZ113" s="45"/>
      <c r="BA113" s="45"/>
      <c r="BB113" s="45"/>
      <c r="BC113" s="45"/>
      <c r="BD113" s="45"/>
      <c r="BE113" s="45"/>
      <c r="BF113" s="45"/>
      <c r="BG113" s="45"/>
    </row>
    <row r="114" spans="1:59" ht="15" customHeight="1" x14ac:dyDescent="0.25">
      <c r="C114" s="319"/>
      <c r="D114" s="320"/>
      <c r="E114" s="320"/>
      <c r="F114" s="320"/>
      <c r="G114" s="320"/>
      <c r="H114" s="320"/>
      <c r="I114" s="320"/>
      <c r="J114" s="323" t="s">
        <v>58</v>
      </c>
      <c r="K114" s="324"/>
      <c r="L114" s="324"/>
      <c r="M114" s="324"/>
      <c r="N114" s="324"/>
      <c r="O114" s="324"/>
      <c r="P114" s="324"/>
      <c r="Q114" s="324"/>
      <c r="R114" s="324"/>
      <c r="S114" s="324"/>
      <c r="T114" s="324"/>
      <c r="U114" s="324"/>
      <c r="V114" s="324"/>
      <c r="W114" s="324"/>
      <c r="X114" s="324"/>
      <c r="Y114" s="324"/>
      <c r="Z114" s="324"/>
      <c r="AA114" s="324"/>
      <c r="AB114" s="325"/>
      <c r="AC114" s="332" t="s">
        <v>772</v>
      </c>
      <c r="AD114" s="333"/>
      <c r="AE114" s="333"/>
      <c r="AF114" s="333"/>
      <c r="AG114" s="333"/>
      <c r="AH114" s="333"/>
      <c r="AI114" s="334"/>
      <c r="AJ114" s="46"/>
      <c r="AK114" s="210"/>
      <c r="AL114" s="210"/>
      <c r="AM114" s="250" t="str">
        <f>IF($J$28="", "",LIST!AP60)</f>
        <v/>
      </c>
    </row>
    <row r="115" spans="1:59" ht="15.75" thickBot="1" x14ac:dyDescent="0.3">
      <c r="C115" s="321"/>
      <c r="D115" s="322"/>
      <c r="E115" s="322"/>
      <c r="F115" s="322"/>
      <c r="G115" s="322"/>
      <c r="H115" s="322"/>
      <c r="I115" s="322"/>
      <c r="J115" s="326"/>
      <c r="K115" s="327"/>
      <c r="L115" s="327"/>
      <c r="M115" s="327"/>
      <c r="N115" s="327"/>
      <c r="O115" s="327"/>
      <c r="P115" s="327"/>
      <c r="Q115" s="327"/>
      <c r="R115" s="327"/>
      <c r="S115" s="327"/>
      <c r="T115" s="327"/>
      <c r="U115" s="327"/>
      <c r="V115" s="327"/>
      <c r="W115" s="327"/>
      <c r="X115" s="327"/>
      <c r="Y115" s="327"/>
      <c r="Z115" s="327"/>
      <c r="AA115" s="327"/>
      <c r="AB115" s="328"/>
      <c r="AC115" s="335" t="str">
        <f>IF($AC$2&lt;&gt;"",$AC$2,"")</f>
        <v/>
      </c>
      <c r="AD115" s="336"/>
      <c r="AE115" s="336"/>
      <c r="AF115" s="336"/>
      <c r="AG115" s="336"/>
      <c r="AH115" s="336"/>
      <c r="AI115" s="337"/>
      <c r="AJ115" s="47"/>
      <c r="AK115" s="210"/>
      <c r="AL115" s="210"/>
      <c r="AM115" s="250" t="str">
        <f>IF($J$28="", "",LIST!AP61)</f>
        <v/>
      </c>
    </row>
    <row r="116" spans="1:59" ht="15" customHeight="1" x14ac:dyDescent="0.25">
      <c r="C116" s="368" t="s">
        <v>57</v>
      </c>
      <c r="D116" s="339"/>
      <c r="E116" s="339"/>
      <c r="F116" s="339"/>
      <c r="G116" s="339"/>
      <c r="H116" s="339"/>
      <c r="I116" s="339"/>
      <c r="J116" s="326"/>
      <c r="K116" s="327"/>
      <c r="L116" s="327"/>
      <c r="M116" s="327"/>
      <c r="N116" s="327"/>
      <c r="O116" s="327"/>
      <c r="P116" s="327"/>
      <c r="Q116" s="327"/>
      <c r="R116" s="327"/>
      <c r="S116" s="327"/>
      <c r="T116" s="327"/>
      <c r="U116" s="327"/>
      <c r="V116" s="327"/>
      <c r="W116" s="327"/>
      <c r="X116" s="327"/>
      <c r="Y116" s="327"/>
      <c r="Z116" s="327"/>
      <c r="AA116" s="327"/>
      <c r="AB116" s="328"/>
      <c r="AC116" s="323" t="s">
        <v>59</v>
      </c>
      <c r="AD116" s="324"/>
      <c r="AE116" s="324"/>
      <c r="AF116" s="324"/>
      <c r="AG116" s="324"/>
      <c r="AH116" s="324"/>
      <c r="AI116" s="325"/>
      <c r="AJ116" s="48"/>
      <c r="AK116" s="210"/>
      <c r="AL116" s="210"/>
      <c r="AM116" s="250" t="str">
        <f>IF($J$28="", "",LIST!AP62)</f>
        <v/>
      </c>
    </row>
    <row r="117" spans="1:59" ht="15.75" thickBot="1" x14ac:dyDescent="0.3">
      <c r="C117" s="369"/>
      <c r="D117" s="342"/>
      <c r="E117" s="342"/>
      <c r="F117" s="342"/>
      <c r="G117" s="342"/>
      <c r="H117" s="342"/>
      <c r="I117" s="342"/>
      <c r="J117" s="326"/>
      <c r="K117" s="327"/>
      <c r="L117" s="327"/>
      <c r="M117" s="327"/>
      <c r="N117" s="327"/>
      <c r="O117" s="327"/>
      <c r="P117" s="327"/>
      <c r="Q117" s="327"/>
      <c r="R117" s="327"/>
      <c r="S117" s="327"/>
      <c r="T117" s="327"/>
      <c r="U117" s="327"/>
      <c r="V117" s="327"/>
      <c r="W117" s="327"/>
      <c r="X117" s="327"/>
      <c r="Y117" s="327"/>
      <c r="Z117" s="327"/>
      <c r="AA117" s="327"/>
      <c r="AB117" s="328"/>
      <c r="AC117" s="335" t="str">
        <f>IF($AC$4&lt;&gt;"",$AC$4,"")</f>
        <v/>
      </c>
      <c r="AD117" s="336"/>
      <c r="AE117" s="336"/>
      <c r="AF117" s="336"/>
      <c r="AG117" s="336"/>
      <c r="AH117" s="336"/>
      <c r="AI117" s="337"/>
      <c r="AJ117" s="49"/>
      <c r="AK117" s="210"/>
      <c r="AL117" s="210"/>
      <c r="AM117" s="250" t="str">
        <f>IF($J$28="", "",LIST!AP63)</f>
        <v/>
      </c>
    </row>
    <row r="118" spans="1:59" ht="15.75" thickBot="1" x14ac:dyDescent="0.3">
      <c r="C118" s="344"/>
      <c r="D118" s="345"/>
      <c r="E118" s="345"/>
      <c r="F118" s="345"/>
      <c r="G118" s="345"/>
      <c r="H118" s="345"/>
      <c r="I118" s="345"/>
      <c r="J118" s="329"/>
      <c r="K118" s="330"/>
      <c r="L118" s="330"/>
      <c r="M118" s="330"/>
      <c r="N118" s="330"/>
      <c r="O118" s="330"/>
      <c r="P118" s="330"/>
      <c r="Q118" s="330"/>
      <c r="R118" s="330"/>
      <c r="S118" s="330"/>
      <c r="T118" s="330"/>
      <c r="U118" s="330"/>
      <c r="V118" s="330"/>
      <c r="W118" s="330"/>
      <c r="X118" s="330"/>
      <c r="Y118" s="330"/>
      <c r="Z118" s="330"/>
      <c r="AA118" s="330"/>
      <c r="AB118" s="331"/>
      <c r="AC118" s="347" t="s">
        <v>1630</v>
      </c>
      <c r="AD118" s="348"/>
      <c r="AE118" s="348"/>
      <c r="AF118" s="348"/>
      <c r="AG118" s="349" t="str">
        <f>IF($AG$5&lt;&gt;"",$AG$5,"")</f>
        <v>3</v>
      </c>
      <c r="AH118" s="349"/>
      <c r="AI118" s="75"/>
      <c r="AJ118" s="46"/>
      <c r="AK118" s="210"/>
      <c r="AL118" s="210"/>
      <c r="AM118" s="250" t="str">
        <f>IF($J$28="", "",LIST!AP64)</f>
        <v/>
      </c>
    </row>
    <row r="119" spans="1:59" x14ac:dyDescent="0.25">
      <c r="C119" s="21"/>
      <c r="D119" s="21"/>
      <c r="E119" s="21"/>
      <c r="F119" s="21"/>
      <c r="G119" s="21"/>
      <c r="H119" s="21"/>
      <c r="I119" s="21"/>
      <c r="J119" s="21"/>
      <c r="K119" s="21"/>
      <c r="L119" s="21"/>
      <c r="M119" s="21"/>
      <c r="N119" s="21"/>
      <c r="O119" s="21"/>
      <c r="P119" s="21"/>
      <c r="Q119" s="21"/>
      <c r="R119" s="21"/>
      <c r="S119" s="21"/>
      <c r="T119" s="21"/>
      <c r="U119" s="21"/>
      <c r="V119" s="21"/>
      <c r="W119" s="21"/>
      <c r="X119" s="21"/>
      <c r="Y119" s="21"/>
      <c r="Z119" s="21"/>
      <c r="AA119" s="21"/>
      <c r="AB119" s="21"/>
      <c r="AC119" s="21"/>
      <c r="AD119" s="21"/>
      <c r="AE119" s="21"/>
      <c r="AF119" s="21"/>
      <c r="AG119" s="21"/>
      <c r="AH119" s="7"/>
      <c r="AI119" s="7"/>
      <c r="AJ119" s="50"/>
      <c r="AK119" s="210"/>
      <c r="AL119" s="210"/>
      <c r="AM119" s="250" t="str">
        <f>IF($J$28="", "",LIST!AP65)</f>
        <v/>
      </c>
    </row>
    <row r="120" spans="1:59" x14ac:dyDescent="0.25">
      <c r="C120" s="140"/>
      <c r="D120" s="140"/>
      <c r="E120" s="141"/>
      <c r="F120" s="20"/>
      <c r="G120" s="20"/>
      <c r="H120" s="21"/>
      <c r="I120" s="21"/>
      <c r="J120" s="21"/>
      <c r="K120" s="21"/>
      <c r="L120" s="21"/>
      <c r="M120" s="21"/>
      <c r="N120" s="21"/>
      <c r="O120" s="21"/>
      <c r="P120" s="23"/>
      <c r="Q120" s="23"/>
      <c r="R120" s="23"/>
      <c r="S120" s="23"/>
      <c r="T120" s="21"/>
      <c r="U120" s="21"/>
      <c r="V120" s="21"/>
      <c r="W120" s="21"/>
      <c r="X120" s="21"/>
      <c r="Y120" s="21"/>
      <c r="Z120" s="21"/>
      <c r="AA120" s="21"/>
      <c r="AB120" s="21"/>
      <c r="AC120" s="21"/>
      <c r="AD120" s="21"/>
      <c r="AE120" s="21"/>
      <c r="AF120" s="21"/>
      <c r="AG120" s="21"/>
      <c r="AH120" s="7"/>
      <c r="AI120" s="7"/>
      <c r="AJ120" s="50"/>
      <c r="AK120" s="210"/>
      <c r="AL120" s="210"/>
      <c r="AM120" s="250" t="str">
        <f>IF($J$28="", "",LIST!AP66)</f>
        <v/>
      </c>
    </row>
    <row r="121" spans="1:59" ht="15" customHeight="1" thickBot="1" x14ac:dyDescent="0.35">
      <c r="C121" s="16" t="s">
        <v>45</v>
      </c>
      <c r="D121" s="139"/>
      <c r="E121" s="139"/>
      <c r="F121" s="139"/>
      <c r="G121" s="139"/>
      <c r="H121" s="139"/>
      <c r="I121" s="139"/>
      <c r="J121" s="139"/>
      <c r="K121" s="139"/>
      <c r="L121" s="139"/>
      <c r="M121" s="139"/>
      <c r="N121" s="139"/>
      <c r="O121" s="139"/>
      <c r="P121" s="139"/>
      <c r="Q121" s="139"/>
      <c r="R121" s="139"/>
      <c r="S121" s="139"/>
      <c r="T121" s="139"/>
      <c r="U121" s="139"/>
      <c r="V121" s="139"/>
      <c r="W121" s="139"/>
      <c r="X121" s="139"/>
      <c r="Y121" s="139"/>
      <c r="Z121" s="139"/>
      <c r="AA121" s="139"/>
      <c r="AB121" s="139"/>
      <c r="AC121" s="139"/>
      <c r="AD121" s="139"/>
      <c r="AE121" s="139"/>
      <c r="AF121" s="139"/>
      <c r="AG121" s="139"/>
      <c r="AH121" s="9"/>
      <c r="AI121" s="7"/>
      <c r="AJ121" s="50"/>
      <c r="AK121" s="210"/>
      <c r="AL121" s="210"/>
      <c r="AM121" s="250" t="str">
        <f>IF($J$28="", "",LIST!AP67)</f>
        <v/>
      </c>
    </row>
    <row r="122" spans="1:59" x14ac:dyDescent="0.25">
      <c r="C122" s="20"/>
      <c r="D122" s="503" t="s">
        <v>61</v>
      </c>
      <c r="E122" s="504"/>
      <c r="F122" s="504"/>
      <c r="G122" s="504"/>
      <c r="H122" s="504"/>
      <c r="I122" s="504"/>
      <c r="J122" s="504"/>
      <c r="K122" s="504"/>
      <c r="L122" s="504"/>
      <c r="M122" s="505"/>
      <c r="N122" s="503" t="s">
        <v>62</v>
      </c>
      <c r="O122" s="504"/>
      <c r="P122" s="504"/>
      <c r="Q122" s="504"/>
      <c r="R122" s="504"/>
      <c r="S122" s="504"/>
      <c r="T122" s="504"/>
      <c r="U122" s="504"/>
      <c r="V122" s="504"/>
      <c r="W122" s="505"/>
      <c r="X122" s="503" t="s">
        <v>63</v>
      </c>
      <c r="Y122" s="504"/>
      <c r="Z122" s="504"/>
      <c r="AA122" s="504"/>
      <c r="AB122" s="504"/>
      <c r="AC122" s="504"/>
      <c r="AD122" s="504"/>
      <c r="AE122" s="504"/>
      <c r="AF122" s="504"/>
      <c r="AG122" s="505"/>
      <c r="AH122" s="9"/>
      <c r="AI122" s="7"/>
      <c r="AJ122" s="50"/>
      <c r="AK122" s="210"/>
      <c r="AL122" s="210"/>
      <c r="AM122" s="250" t="str">
        <f>IF($J$28="", "",LIST!AP68)</f>
        <v/>
      </c>
    </row>
    <row r="123" spans="1:59" x14ac:dyDescent="0.25">
      <c r="C123" s="20"/>
      <c r="D123" s="506"/>
      <c r="E123" s="507"/>
      <c r="F123" s="507"/>
      <c r="G123" s="507"/>
      <c r="H123" s="507"/>
      <c r="I123" s="507"/>
      <c r="J123" s="507"/>
      <c r="K123" s="507"/>
      <c r="L123" s="507"/>
      <c r="M123" s="508"/>
      <c r="N123" s="506"/>
      <c r="O123" s="507"/>
      <c r="P123" s="507"/>
      <c r="Q123" s="507"/>
      <c r="R123" s="507"/>
      <c r="S123" s="507"/>
      <c r="T123" s="507"/>
      <c r="U123" s="507"/>
      <c r="V123" s="507"/>
      <c r="W123" s="508"/>
      <c r="X123" s="506"/>
      <c r="Y123" s="507"/>
      <c r="Z123" s="507"/>
      <c r="AA123" s="507"/>
      <c r="AB123" s="507"/>
      <c r="AC123" s="507"/>
      <c r="AD123" s="507"/>
      <c r="AE123" s="507"/>
      <c r="AF123" s="507"/>
      <c r="AG123" s="508"/>
      <c r="AH123" s="9"/>
      <c r="AI123" s="7"/>
      <c r="AJ123" s="50"/>
      <c r="AK123" s="210"/>
      <c r="AL123" s="210"/>
      <c r="AM123" s="250" t="str">
        <f>IF($J$28="", "",LIST!AP69)</f>
        <v/>
      </c>
    </row>
    <row r="124" spans="1:59" ht="15.75" thickBot="1" x14ac:dyDescent="0.3">
      <c r="C124" s="21"/>
      <c r="D124" s="509"/>
      <c r="E124" s="510"/>
      <c r="F124" s="510"/>
      <c r="G124" s="510"/>
      <c r="H124" s="510"/>
      <c r="I124" s="510"/>
      <c r="J124" s="510"/>
      <c r="K124" s="510"/>
      <c r="L124" s="510"/>
      <c r="M124" s="511"/>
      <c r="N124" s="509"/>
      <c r="O124" s="510"/>
      <c r="P124" s="510"/>
      <c r="Q124" s="510"/>
      <c r="R124" s="510"/>
      <c r="S124" s="510"/>
      <c r="T124" s="510"/>
      <c r="U124" s="510"/>
      <c r="V124" s="510"/>
      <c r="W124" s="511"/>
      <c r="X124" s="509"/>
      <c r="Y124" s="510"/>
      <c r="Z124" s="510"/>
      <c r="AA124" s="510"/>
      <c r="AB124" s="510"/>
      <c r="AC124" s="510"/>
      <c r="AD124" s="510"/>
      <c r="AE124" s="510"/>
      <c r="AF124" s="510"/>
      <c r="AG124" s="511"/>
      <c r="AH124" s="21"/>
      <c r="AI124" s="21"/>
      <c r="AJ124" s="53"/>
      <c r="AK124" s="210"/>
      <c r="AL124" s="210"/>
      <c r="AM124" s="250" t="str">
        <f>IF($J$28="", "",LIST!AP70)</f>
        <v/>
      </c>
    </row>
    <row r="125" spans="1:59" x14ac:dyDescent="0.25">
      <c r="C125" s="21"/>
      <c r="D125" s="24"/>
      <c r="E125" s="21"/>
      <c r="F125" s="21"/>
      <c r="G125" s="21"/>
      <c r="H125" s="21"/>
      <c r="I125" s="21"/>
      <c r="J125" s="21"/>
      <c r="K125" s="21"/>
      <c r="L125" s="21"/>
      <c r="M125" s="21"/>
      <c r="N125" s="21"/>
      <c r="O125" s="21"/>
      <c r="P125" s="21"/>
      <c r="Q125" s="21"/>
      <c r="R125" s="21"/>
      <c r="S125" s="21"/>
      <c r="T125" s="21"/>
      <c r="U125" s="21"/>
      <c r="V125" s="21"/>
      <c r="W125" s="21"/>
      <c r="X125" s="21"/>
      <c r="Y125" s="21"/>
      <c r="Z125" s="21"/>
      <c r="AA125" s="21"/>
      <c r="AB125" s="21"/>
      <c r="AC125" s="21"/>
      <c r="AD125" s="21"/>
      <c r="AE125" s="21"/>
      <c r="AF125" s="21"/>
      <c r="AG125" s="21"/>
      <c r="AH125" s="21"/>
      <c r="AI125" s="21"/>
      <c r="AJ125" s="53"/>
      <c r="AK125" s="210"/>
      <c r="AL125" s="210"/>
      <c r="AM125" s="250" t="str">
        <f>IF($J$28="", "",LIST!AP71)</f>
        <v/>
      </c>
    </row>
    <row r="126" spans="1:59" ht="15.75" customHeight="1" x14ac:dyDescent="0.25">
      <c r="C126" s="364" t="s">
        <v>3792</v>
      </c>
      <c r="D126" s="364"/>
      <c r="E126" s="364"/>
      <c r="F126" s="364"/>
      <c r="G126" s="364"/>
      <c r="H126" s="364"/>
      <c r="I126" s="364"/>
      <c r="J126" s="364"/>
      <c r="K126" s="364"/>
      <c r="L126" s="364"/>
      <c r="M126" s="364"/>
      <c r="N126" s="364"/>
      <c r="O126" s="364"/>
      <c r="P126" s="364"/>
      <c r="Q126" s="364"/>
      <c r="R126" s="364"/>
      <c r="S126" s="25"/>
      <c r="T126" s="364" t="s">
        <v>3793</v>
      </c>
      <c r="U126" s="364"/>
      <c r="V126" s="364"/>
      <c r="W126" s="364"/>
      <c r="X126" s="364"/>
      <c r="Y126" s="364"/>
      <c r="Z126" s="364"/>
      <c r="AA126" s="364"/>
      <c r="AB126" s="364"/>
      <c r="AC126" s="364"/>
      <c r="AD126" s="364"/>
      <c r="AE126" s="364"/>
      <c r="AF126" s="364"/>
      <c r="AG126" s="364"/>
      <c r="AH126" s="364"/>
      <c r="AI126" s="364"/>
      <c r="AJ126" s="54"/>
      <c r="AK126" s="210"/>
      <c r="AL126" s="210"/>
      <c r="AM126" s="250" t="str">
        <f>IF($J$28="", "",LIST!AP72)</f>
        <v/>
      </c>
    </row>
    <row r="127" spans="1:59" ht="15.75" thickBot="1" x14ac:dyDescent="0.3">
      <c r="C127" s="365"/>
      <c r="D127" s="365"/>
      <c r="E127" s="365"/>
      <c r="F127" s="365"/>
      <c r="G127" s="365"/>
      <c r="H127" s="365"/>
      <c r="I127" s="365"/>
      <c r="J127" s="365"/>
      <c r="K127" s="365"/>
      <c r="L127" s="365"/>
      <c r="M127" s="365"/>
      <c r="N127" s="365"/>
      <c r="O127" s="365"/>
      <c r="P127" s="365"/>
      <c r="Q127" s="365"/>
      <c r="R127" s="365"/>
      <c r="S127" s="26"/>
      <c r="T127" s="365"/>
      <c r="U127" s="365"/>
      <c r="V127" s="365"/>
      <c r="W127" s="365"/>
      <c r="X127" s="365"/>
      <c r="Y127" s="365"/>
      <c r="Z127" s="365"/>
      <c r="AA127" s="365"/>
      <c r="AB127" s="365"/>
      <c r="AC127" s="365"/>
      <c r="AD127" s="365"/>
      <c r="AE127" s="365"/>
      <c r="AF127" s="365"/>
      <c r="AG127" s="365"/>
      <c r="AH127" s="365"/>
      <c r="AI127" s="365"/>
      <c r="AJ127" s="54"/>
      <c r="AK127" s="210"/>
      <c r="AL127" s="210"/>
      <c r="AM127" s="250" t="str">
        <f>IF($J$28="", "",LIST!AP73)</f>
        <v/>
      </c>
    </row>
    <row r="128" spans="1:59" x14ac:dyDescent="0.25">
      <c r="C128" s="256"/>
      <c r="D128" s="257"/>
      <c r="E128" s="258"/>
      <c r="F128" s="258"/>
      <c r="G128" s="258"/>
      <c r="H128" s="258"/>
      <c r="I128" s="258"/>
      <c r="J128" s="259"/>
      <c r="K128" s="260"/>
      <c r="L128" s="259"/>
      <c r="M128" s="261"/>
      <c r="N128" s="261"/>
      <c r="O128" s="261"/>
      <c r="P128" s="261"/>
      <c r="Q128" s="261"/>
      <c r="R128" s="262"/>
      <c r="S128" s="5"/>
      <c r="T128" s="276"/>
      <c r="U128" s="257"/>
      <c r="V128" s="257"/>
      <c r="W128" s="258"/>
      <c r="X128" s="258"/>
      <c r="Y128" s="258"/>
      <c r="Z128" s="258"/>
      <c r="AA128" s="258"/>
      <c r="AB128" s="259"/>
      <c r="AC128" s="260"/>
      <c r="AD128" s="259"/>
      <c r="AE128" s="261"/>
      <c r="AF128" s="261"/>
      <c r="AG128" s="261"/>
      <c r="AH128" s="261"/>
      <c r="AI128" s="277"/>
      <c r="AJ128" s="55"/>
      <c r="AK128" s="210"/>
      <c r="AL128" s="210"/>
      <c r="AM128" s="250" t="str">
        <f>IF($J$28="", "",LIST!AP74)</f>
        <v/>
      </c>
    </row>
    <row r="129" spans="3:39" x14ac:dyDescent="0.25">
      <c r="C129" s="263"/>
      <c r="D129" s="264"/>
      <c r="E129" s="265"/>
      <c r="F129" s="265"/>
      <c r="G129" s="265"/>
      <c r="H129" s="265"/>
      <c r="I129" s="265"/>
      <c r="J129" s="266"/>
      <c r="K129" s="266"/>
      <c r="L129" s="266"/>
      <c r="M129" s="266"/>
      <c r="N129" s="266"/>
      <c r="O129" s="266"/>
      <c r="P129" s="266"/>
      <c r="Q129" s="266"/>
      <c r="R129" s="267"/>
      <c r="S129" s="5"/>
      <c r="T129" s="269"/>
      <c r="U129" s="264"/>
      <c r="V129" s="264"/>
      <c r="W129" s="265"/>
      <c r="X129" s="265"/>
      <c r="Y129" s="265"/>
      <c r="Z129" s="265"/>
      <c r="AA129" s="265"/>
      <c r="AB129" s="266"/>
      <c r="AC129" s="266"/>
      <c r="AD129" s="266"/>
      <c r="AE129" s="266"/>
      <c r="AF129" s="266"/>
      <c r="AG129" s="266"/>
      <c r="AH129" s="266"/>
      <c r="AI129" s="278"/>
      <c r="AJ129" s="55"/>
      <c r="AK129" s="210"/>
      <c r="AL129" s="210"/>
      <c r="AM129" s="250" t="str">
        <f>IF($J$28="", "",LIST!AP75)</f>
        <v/>
      </c>
    </row>
    <row r="130" spans="3:39" x14ac:dyDescent="0.25">
      <c r="C130" s="263"/>
      <c r="D130" s="264"/>
      <c r="E130" s="268"/>
      <c r="F130" s="268"/>
      <c r="G130" s="268"/>
      <c r="H130" s="266"/>
      <c r="I130" s="268"/>
      <c r="J130" s="266"/>
      <c r="K130" s="266"/>
      <c r="L130" s="266"/>
      <c r="M130" s="266"/>
      <c r="N130" s="266"/>
      <c r="O130" s="266"/>
      <c r="P130" s="266"/>
      <c r="Q130" s="266"/>
      <c r="R130" s="267"/>
      <c r="S130" s="5"/>
      <c r="T130" s="269"/>
      <c r="U130" s="264"/>
      <c r="V130" s="264"/>
      <c r="W130" s="268"/>
      <c r="X130" s="268"/>
      <c r="Y130" s="268"/>
      <c r="Z130" s="268"/>
      <c r="AA130" s="268"/>
      <c r="AB130" s="266"/>
      <c r="AC130" s="266"/>
      <c r="AD130" s="266"/>
      <c r="AE130" s="266"/>
      <c r="AF130" s="266"/>
      <c r="AG130" s="266"/>
      <c r="AH130" s="266"/>
      <c r="AI130" s="278"/>
      <c r="AJ130" s="55"/>
      <c r="AK130" s="210"/>
      <c r="AL130" s="210"/>
      <c r="AM130" s="250" t="str">
        <f>IF($J$28="", "",LIST!AP76)</f>
        <v/>
      </c>
    </row>
    <row r="131" spans="3:39" x14ac:dyDescent="0.25">
      <c r="C131" s="263"/>
      <c r="D131" s="264"/>
      <c r="E131" s="268"/>
      <c r="F131" s="268"/>
      <c r="G131" s="268"/>
      <c r="H131" s="266"/>
      <c r="I131" s="268"/>
      <c r="J131" s="266"/>
      <c r="K131" s="266"/>
      <c r="L131" s="266"/>
      <c r="M131" s="266"/>
      <c r="N131" s="266"/>
      <c r="O131" s="266"/>
      <c r="P131" s="266"/>
      <c r="Q131" s="266"/>
      <c r="R131" s="267"/>
      <c r="S131" s="5"/>
      <c r="T131" s="269"/>
      <c r="U131" s="264"/>
      <c r="V131" s="264"/>
      <c r="W131" s="268"/>
      <c r="X131" s="268"/>
      <c r="Y131" s="268"/>
      <c r="Z131" s="268"/>
      <c r="AA131" s="268"/>
      <c r="AB131" s="266"/>
      <c r="AC131" s="266"/>
      <c r="AD131" s="266"/>
      <c r="AE131" s="266"/>
      <c r="AF131" s="266"/>
      <c r="AG131" s="266"/>
      <c r="AH131" s="266"/>
      <c r="AI131" s="278"/>
      <c r="AJ131" s="55"/>
      <c r="AK131" s="210"/>
      <c r="AL131" s="210"/>
      <c r="AM131" s="250" t="str">
        <f>IF($J$28="", "",LIST!AP77)</f>
        <v/>
      </c>
    </row>
    <row r="132" spans="3:39" x14ac:dyDescent="0.25">
      <c r="C132" s="269"/>
      <c r="D132" s="265"/>
      <c r="E132" s="265"/>
      <c r="F132" s="265"/>
      <c r="G132" s="265"/>
      <c r="H132" s="266"/>
      <c r="I132" s="268"/>
      <c r="J132" s="265"/>
      <c r="K132" s="265"/>
      <c r="L132" s="265"/>
      <c r="M132" s="265"/>
      <c r="N132" s="265"/>
      <c r="O132" s="265"/>
      <c r="P132" s="265"/>
      <c r="Q132" s="265"/>
      <c r="R132" s="267"/>
      <c r="S132" s="5"/>
      <c r="T132" s="269"/>
      <c r="U132" s="265"/>
      <c r="V132" s="265"/>
      <c r="W132" s="265"/>
      <c r="X132" s="265"/>
      <c r="Y132" s="265"/>
      <c r="Z132" s="265"/>
      <c r="AA132" s="265"/>
      <c r="AB132" s="265"/>
      <c r="AC132" s="265"/>
      <c r="AD132" s="265"/>
      <c r="AE132" s="265"/>
      <c r="AF132" s="265"/>
      <c r="AG132" s="265"/>
      <c r="AH132" s="265"/>
      <c r="AI132" s="267"/>
      <c r="AJ132" s="56"/>
      <c r="AK132" s="210"/>
      <c r="AL132" s="210"/>
      <c r="AM132" s="250" t="str">
        <f>IF($J$28="", "",LIST!AP78)</f>
        <v/>
      </c>
    </row>
    <row r="133" spans="3:39" x14ac:dyDescent="0.25">
      <c r="C133" s="269"/>
      <c r="D133" s="270"/>
      <c r="E133" s="264"/>
      <c r="F133" s="264"/>
      <c r="G133" s="264"/>
      <c r="H133" s="264"/>
      <c r="I133" s="264"/>
      <c r="J133" s="264"/>
      <c r="K133" s="265"/>
      <c r="L133" s="265"/>
      <c r="M133" s="265"/>
      <c r="N133" s="265"/>
      <c r="O133" s="265"/>
      <c r="P133" s="265"/>
      <c r="Q133" s="265"/>
      <c r="R133" s="267"/>
      <c r="S133" s="5"/>
      <c r="T133" s="269"/>
      <c r="U133" s="265"/>
      <c r="V133" s="270"/>
      <c r="W133" s="264"/>
      <c r="X133" s="264"/>
      <c r="Y133" s="264"/>
      <c r="Z133" s="264"/>
      <c r="AA133" s="264"/>
      <c r="AB133" s="264"/>
      <c r="AC133" s="265"/>
      <c r="AD133" s="265"/>
      <c r="AE133" s="265"/>
      <c r="AF133" s="265"/>
      <c r="AG133" s="265"/>
      <c r="AH133" s="265"/>
      <c r="AI133" s="267"/>
      <c r="AJ133" s="56"/>
      <c r="AK133" s="210"/>
      <c r="AL133" s="210"/>
      <c r="AM133" s="250" t="str">
        <f>IF($J$28="", "",LIST!AP79)</f>
        <v/>
      </c>
    </row>
    <row r="134" spans="3:39" x14ac:dyDescent="0.25">
      <c r="C134" s="269"/>
      <c r="D134" s="264"/>
      <c r="E134" s="265"/>
      <c r="F134" s="265"/>
      <c r="G134" s="265"/>
      <c r="H134" s="266"/>
      <c r="I134" s="265"/>
      <c r="J134" s="266"/>
      <c r="K134" s="266"/>
      <c r="L134" s="266"/>
      <c r="M134" s="266"/>
      <c r="N134" s="266"/>
      <c r="O134" s="266"/>
      <c r="P134" s="266"/>
      <c r="Q134" s="266"/>
      <c r="R134" s="267"/>
      <c r="S134" s="5"/>
      <c r="T134" s="269"/>
      <c r="U134" s="265"/>
      <c r="V134" s="264"/>
      <c r="W134" s="265"/>
      <c r="X134" s="265"/>
      <c r="Y134" s="265"/>
      <c r="Z134" s="265"/>
      <c r="AA134" s="265"/>
      <c r="AB134" s="266"/>
      <c r="AC134" s="266"/>
      <c r="AD134" s="266"/>
      <c r="AE134" s="266"/>
      <c r="AF134" s="266"/>
      <c r="AG134" s="266"/>
      <c r="AH134" s="266"/>
      <c r="AI134" s="278"/>
      <c r="AJ134" s="55"/>
      <c r="AK134" s="210"/>
      <c r="AL134" s="210"/>
      <c r="AM134" s="250" t="str">
        <f>IF($J$28="", "",LIST!AP80)</f>
        <v/>
      </c>
    </row>
    <row r="135" spans="3:39" x14ac:dyDescent="0.25">
      <c r="C135" s="269"/>
      <c r="D135" s="264"/>
      <c r="E135" s="265"/>
      <c r="F135" s="265"/>
      <c r="G135" s="265"/>
      <c r="H135" s="266"/>
      <c r="I135" s="265"/>
      <c r="J135" s="266"/>
      <c r="K135" s="266"/>
      <c r="L135" s="266"/>
      <c r="M135" s="266"/>
      <c r="N135" s="266"/>
      <c r="O135" s="266"/>
      <c r="P135" s="266"/>
      <c r="Q135" s="266"/>
      <c r="R135" s="267"/>
      <c r="S135" s="5"/>
      <c r="T135" s="269"/>
      <c r="U135" s="265"/>
      <c r="V135" s="264"/>
      <c r="W135" s="265"/>
      <c r="X135" s="265"/>
      <c r="Y135" s="265"/>
      <c r="Z135" s="265"/>
      <c r="AA135" s="265"/>
      <c r="AB135" s="266"/>
      <c r="AC135" s="266"/>
      <c r="AD135" s="266"/>
      <c r="AE135" s="266"/>
      <c r="AF135" s="266"/>
      <c r="AG135" s="266"/>
      <c r="AH135" s="266"/>
      <c r="AI135" s="278"/>
      <c r="AJ135" s="55"/>
      <c r="AK135" s="210"/>
      <c r="AL135" s="210"/>
      <c r="AM135" s="250" t="str">
        <f>IF($J$28="", "",LIST!AP81)</f>
        <v/>
      </c>
    </row>
    <row r="136" spans="3:39" x14ac:dyDescent="0.25">
      <c r="C136" s="269"/>
      <c r="D136" s="264"/>
      <c r="E136" s="265"/>
      <c r="F136" s="265"/>
      <c r="G136" s="265"/>
      <c r="H136" s="266"/>
      <c r="I136" s="265"/>
      <c r="J136" s="266"/>
      <c r="K136" s="266"/>
      <c r="L136" s="266"/>
      <c r="M136" s="266"/>
      <c r="N136" s="266"/>
      <c r="O136" s="266"/>
      <c r="P136" s="266"/>
      <c r="Q136" s="266"/>
      <c r="R136" s="267"/>
      <c r="S136" s="5"/>
      <c r="T136" s="269"/>
      <c r="U136" s="265"/>
      <c r="V136" s="264"/>
      <c r="W136" s="265"/>
      <c r="X136" s="265"/>
      <c r="Y136" s="265"/>
      <c r="Z136" s="265"/>
      <c r="AA136" s="265"/>
      <c r="AB136" s="266"/>
      <c r="AC136" s="266"/>
      <c r="AD136" s="266"/>
      <c r="AE136" s="266"/>
      <c r="AF136" s="266"/>
      <c r="AG136" s="266"/>
      <c r="AH136" s="266"/>
      <c r="AI136" s="278"/>
      <c r="AJ136" s="55"/>
      <c r="AK136" s="210"/>
      <c r="AL136" s="210"/>
      <c r="AM136" s="250" t="str">
        <f>IF($J$28="", "",LIST!AP82)</f>
        <v/>
      </c>
    </row>
    <row r="137" spans="3:39" x14ac:dyDescent="0.25">
      <c r="C137" s="269"/>
      <c r="D137" s="265"/>
      <c r="E137" s="265"/>
      <c r="F137" s="265"/>
      <c r="G137" s="265"/>
      <c r="H137" s="265"/>
      <c r="I137" s="265"/>
      <c r="J137" s="265"/>
      <c r="K137" s="265"/>
      <c r="L137" s="265"/>
      <c r="M137" s="265"/>
      <c r="N137" s="265"/>
      <c r="O137" s="265"/>
      <c r="P137" s="265"/>
      <c r="Q137" s="265"/>
      <c r="R137" s="267"/>
      <c r="S137" s="5"/>
      <c r="T137" s="269"/>
      <c r="U137" s="265"/>
      <c r="V137" s="265"/>
      <c r="W137" s="265"/>
      <c r="X137" s="265"/>
      <c r="Y137" s="265"/>
      <c r="Z137" s="265"/>
      <c r="AA137" s="265"/>
      <c r="AB137" s="265"/>
      <c r="AC137" s="265"/>
      <c r="AD137" s="265"/>
      <c r="AE137" s="265"/>
      <c r="AF137" s="265"/>
      <c r="AG137" s="265"/>
      <c r="AH137" s="265"/>
      <c r="AI137" s="267"/>
      <c r="AJ137" s="56"/>
      <c r="AK137" s="210"/>
      <c r="AL137" s="210"/>
      <c r="AM137" s="250" t="str">
        <f>IF($J$28="", "",LIST!AP83)</f>
        <v/>
      </c>
    </row>
    <row r="138" spans="3:39" x14ac:dyDescent="0.25">
      <c r="C138" s="269"/>
      <c r="D138" s="270"/>
      <c r="E138" s="264"/>
      <c r="F138" s="264"/>
      <c r="G138" s="264"/>
      <c r="H138" s="264"/>
      <c r="I138" s="264"/>
      <c r="J138" s="264"/>
      <c r="K138" s="264"/>
      <c r="L138" s="264"/>
      <c r="M138" s="264"/>
      <c r="N138" s="266"/>
      <c r="O138" s="264"/>
      <c r="P138" s="265"/>
      <c r="Q138" s="265"/>
      <c r="R138" s="267"/>
      <c r="S138" s="5"/>
      <c r="T138" s="269"/>
      <c r="U138" s="265"/>
      <c r="V138" s="270"/>
      <c r="W138" s="264"/>
      <c r="X138" s="264"/>
      <c r="Y138" s="264"/>
      <c r="Z138" s="264"/>
      <c r="AA138" s="264"/>
      <c r="AB138" s="264"/>
      <c r="AC138" s="264"/>
      <c r="AD138" s="264"/>
      <c r="AE138" s="264"/>
      <c r="AF138" s="264"/>
      <c r="AG138" s="264"/>
      <c r="AH138" s="265"/>
      <c r="AI138" s="267"/>
      <c r="AJ138" s="56"/>
      <c r="AK138" s="210"/>
      <c r="AL138" s="210"/>
      <c r="AM138" s="250" t="str">
        <f>IF($J$28="", "",LIST!AP84)</f>
        <v/>
      </c>
    </row>
    <row r="139" spans="3:39" x14ac:dyDescent="0.25">
      <c r="C139" s="269"/>
      <c r="D139" s="264"/>
      <c r="E139" s="265"/>
      <c r="F139" s="265"/>
      <c r="G139" s="265"/>
      <c r="H139" s="265"/>
      <c r="I139" s="265"/>
      <c r="J139" s="266"/>
      <c r="K139" s="266"/>
      <c r="L139" s="266"/>
      <c r="M139" s="266"/>
      <c r="N139" s="266"/>
      <c r="O139" s="266"/>
      <c r="P139" s="266"/>
      <c r="Q139" s="266"/>
      <c r="R139" s="267"/>
      <c r="S139" s="5"/>
      <c r="T139" s="269"/>
      <c r="U139" s="265"/>
      <c r="V139" s="264"/>
      <c r="W139" s="265"/>
      <c r="X139" s="265"/>
      <c r="Y139" s="265"/>
      <c r="Z139" s="265"/>
      <c r="AA139" s="265"/>
      <c r="AB139" s="266"/>
      <c r="AC139" s="266"/>
      <c r="AD139" s="266"/>
      <c r="AE139" s="266"/>
      <c r="AF139" s="266"/>
      <c r="AG139" s="266"/>
      <c r="AH139" s="266"/>
      <c r="AI139" s="278"/>
      <c r="AJ139" s="55"/>
      <c r="AK139" s="210"/>
      <c r="AL139" s="210"/>
      <c r="AM139" s="250" t="str">
        <f>IF($J$28="", "",LIST!AP85)</f>
        <v/>
      </c>
    </row>
    <row r="140" spans="3:39" x14ac:dyDescent="0.25">
      <c r="C140" s="269"/>
      <c r="D140" s="264"/>
      <c r="E140" s="265"/>
      <c r="F140" s="265"/>
      <c r="G140" s="265"/>
      <c r="H140" s="265"/>
      <c r="I140" s="265"/>
      <c r="J140" s="266"/>
      <c r="K140" s="266"/>
      <c r="L140" s="266"/>
      <c r="M140" s="266"/>
      <c r="N140" s="266"/>
      <c r="O140" s="266"/>
      <c r="P140" s="266"/>
      <c r="Q140" s="266"/>
      <c r="R140" s="267"/>
      <c r="S140" s="5"/>
      <c r="T140" s="269"/>
      <c r="U140" s="265"/>
      <c r="V140" s="264"/>
      <c r="W140" s="265"/>
      <c r="X140" s="265"/>
      <c r="Y140" s="265"/>
      <c r="Z140" s="265"/>
      <c r="AA140" s="265"/>
      <c r="AB140" s="266"/>
      <c r="AC140" s="266"/>
      <c r="AD140" s="266"/>
      <c r="AE140" s="266"/>
      <c r="AF140" s="266"/>
      <c r="AG140" s="266"/>
      <c r="AH140" s="266"/>
      <c r="AI140" s="278"/>
      <c r="AJ140" s="55"/>
      <c r="AK140" s="210"/>
      <c r="AL140" s="210"/>
      <c r="AM140" s="250" t="str">
        <f>IF($J$28="", "",LIST!AP86)</f>
        <v/>
      </c>
    </row>
    <row r="141" spans="3:39" x14ac:dyDescent="0.25">
      <c r="C141" s="269"/>
      <c r="D141" s="264"/>
      <c r="E141" s="265"/>
      <c r="F141" s="265"/>
      <c r="G141" s="265"/>
      <c r="H141" s="265"/>
      <c r="I141" s="265"/>
      <c r="J141" s="266"/>
      <c r="K141" s="266"/>
      <c r="L141" s="266"/>
      <c r="M141" s="266"/>
      <c r="N141" s="266"/>
      <c r="O141" s="266"/>
      <c r="P141" s="266"/>
      <c r="Q141" s="266"/>
      <c r="R141" s="267"/>
      <c r="S141" s="5"/>
      <c r="T141" s="269"/>
      <c r="U141" s="265"/>
      <c r="V141" s="264"/>
      <c r="W141" s="265"/>
      <c r="X141" s="265"/>
      <c r="Y141" s="265"/>
      <c r="Z141" s="265"/>
      <c r="AA141" s="265"/>
      <c r="AB141" s="266"/>
      <c r="AC141" s="266"/>
      <c r="AD141" s="266"/>
      <c r="AE141" s="266"/>
      <c r="AF141" s="266"/>
      <c r="AG141" s="266"/>
      <c r="AH141" s="266"/>
      <c r="AI141" s="278"/>
      <c r="AJ141" s="55"/>
      <c r="AK141" s="210"/>
      <c r="AL141" s="210"/>
      <c r="AM141" s="250" t="str">
        <f>IF($J$28="", "",LIST!AP87)</f>
        <v/>
      </c>
    </row>
    <row r="142" spans="3:39" x14ac:dyDescent="0.25">
      <c r="C142" s="269"/>
      <c r="D142" s="268"/>
      <c r="E142" s="268"/>
      <c r="F142" s="265"/>
      <c r="G142" s="268"/>
      <c r="H142" s="268"/>
      <c r="I142" s="265"/>
      <c r="J142" s="268"/>
      <c r="K142" s="268"/>
      <c r="L142" s="265"/>
      <c r="M142" s="268"/>
      <c r="N142" s="268"/>
      <c r="O142" s="265"/>
      <c r="P142" s="268"/>
      <c r="Q142" s="268"/>
      <c r="R142" s="267"/>
      <c r="S142" s="5"/>
      <c r="T142" s="269"/>
      <c r="U142" s="265"/>
      <c r="V142" s="268"/>
      <c r="W142" s="268"/>
      <c r="X142" s="265"/>
      <c r="Y142" s="268"/>
      <c r="Z142" s="268"/>
      <c r="AA142" s="265"/>
      <c r="AB142" s="268"/>
      <c r="AC142" s="268"/>
      <c r="AD142" s="265"/>
      <c r="AE142" s="268"/>
      <c r="AF142" s="268"/>
      <c r="AG142" s="265"/>
      <c r="AH142" s="268"/>
      <c r="AI142" s="279"/>
      <c r="AJ142" s="57"/>
      <c r="AK142" s="210"/>
      <c r="AL142" s="210"/>
      <c r="AM142" s="250" t="str">
        <f>IF($J$28="", "",LIST!AP88)</f>
        <v/>
      </c>
    </row>
    <row r="143" spans="3:39" x14ac:dyDescent="0.25">
      <c r="C143" s="263"/>
      <c r="D143" s="264"/>
      <c r="E143" s="265"/>
      <c r="F143" s="265"/>
      <c r="G143" s="265"/>
      <c r="H143" s="265"/>
      <c r="I143" s="265"/>
      <c r="J143" s="271"/>
      <c r="K143" s="272"/>
      <c r="L143" s="271"/>
      <c r="M143" s="266"/>
      <c r="N143" s="266"/>
      <c r="O143" s="266"/>
      <c r="P143" s="266"/>
      <c r="Q143" s="266"/>
      <c r="R143" s="267"/>
      <c r="S143" s="5"/>
      <c r="T143" s="269"/>
      <c r="U143" s="264"/>
      <c r="V143" s="264"/>
      <c r="W143" s="265"/>
      <c r="X143" s="265"/>
      <c r="Y143" s="265"/>
      <c r="Z143" s="265"/>
      <c r="AA143" s="265"/>
      <c r="AB143" s="271"/>
      <c r="AC143" s="272"/>
      <c r="AD143" s="271"/>
      <c r="AE143" s="266"/>
      <c r="AF143" s="266"/>
      <c r="AG143" s="266"/>
      <c r="AH143" s="266"/>
      <c r="AI143" s="278"/>
      <c r="AJ143" s="55"/>
      <c r="AK143" s="210"/>
      <c r="AL143" s="210"/>
      <c r="AM143" s="250" t="str">
        <f>IF($J$28="", "",LIST!AP89)</f>
        <v/>
      </c>
    </row>
    <row r="144" spans="3:39" x14ac:dyDescent="0.25">
      <c r="C144" s="263"/>
      <c r="D144" s="264"/>
      <c r="E144" s="268"/>
      <c r="F144" s="268"/>
      <c r="G144" s="268"/>
      <c r="H144" s="268"/>
      <c r="I144" s="268"/>
      <c r="J144" s="266"/>
      <c r="K144" s="266"/>
      <c r="L144" s="266"/>
      <c r="M144" s="266"/>
      <c r="N144" s="266"/>
      <c r="O144" s="266"/>
      <c r="P144" s="266"/>
      <c r="Q144" s="266"/>
      <c r="R144" s="267"/>
      <c r="S144" s="5"/>
      <c r="T144" s="269"/>
      <c r="U144" s="264"/>
      <c r="V144" s="264"/>
      <c r="W144" s="268"/>
      <c r="X144" s="268"/>
      <c r="Y144" s="268"/>
      <c r="Z144" s="268"/>
      <c r="AA144" s="268"/>
      <c r="AB144" s="266"/>
      <c r="AC144" s="266"/>
      <c r="AD144" s="266"/>
      <c r="AE144" s="266"/>
      <c r="AF144" s="266"/>
      <c r="AG144" s="266"/>
      <c r="AH144" s="266"/>
      <c r="AI144" s="278"/>
      <c r="AJ144" s="55"/>
      <c r="AK144" s="210"/>
      <c r="AL144" s="210"/>
      <c r="AM144" s="250" t="str">
        <f>IF($J$28="", "",LIST!AP90)</f>
        <v/>
      </c>
    </row>
    <row r="145" spans="3:39" x14ac:dyDescent="0.25">
      <c r="C145" s="263"/>
      <c r="D145" s="264"/>
      <c r="E145" s="268"/>
      <c r="F145" s="268"/>
      <c r="G145" s="268"/>
      <c r="H145" s="268"/>
      <c r="I145" s="268"/>
      <c r="J145" s="266"/>
      <c r="K145" s="266"/>
      <c r="L145" s="266"/>
      <c r="M145" s="266"/>
      <c r="N145" s="266"/>
      <c r="O145" s="266"/>
      <c r="P145" s="266"/>
      <c r="Q145" s="266"/>
      <c r="R145" s="267"/>
      <c r="S145" s="5"/>
      <c r="T145" s="269"/>
      <c r="U145" s="264"/>
      <c r="V145" s="264"/>
      <c r="W145" s="268"/>
      <c r="X145" s="268"/>
      <c r="Y145" s="268"/>
      <c r="Z145" s="268"/>
      <c r="AA145" s="268"/>
      <c r="AB145" s="266"/>
      <c r="AC145" s="266"/>
      <c r="AD145" s="266"/>
      <c r="AE145" s="266"/>
      <c r="AF145" s="266"/>
      <c r="AG145" s="266"/>
      <c r="AH145" s="266"/>
      <c r="AI145" s="278"/>
      <c r="AJ145" s="55"/>
      <c r="AK145" s="210"/>
      <c r="AL145" s="210"/>
      <c r="AM145" s="250" t="str">
        <f>IF($J$28="", "",LIST!AP91)</f>
        <v/>
      </c>
    </row>
    <row r="146" spans="3:39" ht="15.75" thickBot="1" x14ac:dyDescent="0.3">
      <c r="C146" s="273"/>
      <c r="D146" s="274"/>
      <c r="E146" s="274"/>
      <c r="F146" s="274"/>
      <c r="G146" s="274"/>
      <c r="H146" s="274"/>
      <c r="I146" s="274"/>
      <c r="J146" s="274"/>
      <c r="K146" s="274"/>
      <c r="L146" s="274"/>
      <c r="M146" s="274"/>
      <c r="N146" s="274"/>
      <c r="O146" s="274"/>
      <c r="P146" s="274"/>
      <c r="Q146" s="274"/>
      <c r="R146" s="275"/>
      <c r="S146" s="35"/>
      <c r="T146" s="280"/>
      <c r="U146" s="274"/>
      <c r="V146" s="274"/>
      <c r="W146" s="274"/>
      <c r="X146" s="274"/>
      <c r="Y146" s="274"/>
      <c r="Z146" s="274"/>
      <c r="AA146" s="274"/>
      <c r="AB146" s="274"/>
      <c r="AC146" s="274"/>
      <c r="AD146" s="274"/>
      <c r="AE146" s="274"/>
      <c r="AF146" s="274"/>
      <c r="AG146" s="274"/>
      <c r="AH146" s="274"/>
      <c r="AI146" s="275"/>
      <c r="AJ146" s="58"/>
      <c r="AK146" s="210"/>
      <c r="AL146" s="210"/>
      <c r="AM146" s="250" t="str">
        <f>IF($J$28="", "",LIST!AP92)</f>
        <v/>
      </c>
    </row>
    <row r="147" spans="3:39" x14ac:dyDescent="0.25">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K147" s="210"/>
      <c r="AL147" s="210"/>
      <c r="AM147" s="250" t="str">
        <f>IF($J$28="", "",LIST!AP93)</f>
        <v/>
      </c>
    </row>
    <row r="148" spans="3:39" x14ac:dyDescent="0.25">
      <c r="C148" s="370" t="s">
        <v>1886</v>
      </c>
      <c r="D148" s="370"/>
      <c r="E148" s="370"/>
      <c r="F148" s="370"/>
      <c r="G148" s="370"/>
      <c r="H148" s="370"/>
      <c r="I148" s="370"/>
      <c r="J148" s="370"/>
      <c r="K148" s="370"/>
      <c r="L148" s="370"/>
      <c r="M148" s="370"/>
      <c r="N148" s="370"/>
      <c r="O148" s="370"/>
      <c r="P148" s="370"/>
      <c r="Q148" s="370"/>
      <c r="R148" s="370"/>
      <c r="S148" s="370"/>
      <c r="T148" s="370"/>
      <c r="U148" s="370"/>
      <c r="V148" s="370"/>
      <c r="W148" s="370"/>
      <c r="X148" s="370"/>
      <c r="Y148" s="370"/>
      <c r="Z148" s="370"/>
      <c r="AA148" s="370"/>
      <c r="AB148" s="370"/>
      <c r="AC148" s="370"/>
      <c r="AD148" s="370"/>
      <c r="AE148" s="370"/>
      <c r="AF148" s="370"/>
      <c r="AG148" s="370"/>
      <c r="AH148" s="370"/>
      <c r="AI148" s="370"/>
      <c r="AK148" s="210"/>
      <c r="AL148" s="210"/>
      <c r="AM148" s="250" t="str">
        <f>IF($J$28="", "",LIST!AP94)</f>
        <v/>
      </c>
    </row>
    <row r="149" spans="3:39" ht="15.75" thickBot="1" x14ac:dyDescent="0.3">
      <c r="C149" s="370"/>
      <c r="D149" s="370"/>
      <c r="E149" s="370"/>
      <c r="F149" s="370"/>
      <c r="G149" s="370"/>
      <c r="H149" s="370"/>
      <c r="I149" s="370"/>
      <c r="J149" s="370"/>
      <c r="K149" s="370"/>
      <c r="L149" s="370"/>
      <c r="M149" s="370"/>
      <c r="N149" s="370"/>
      <c r="O149" s="370"/>
      <c r="P149" s="370"/>
      <c r="Q149" s="370"/>
      <c r="R149" s="370"/>
      <c r="S149" s="370"/>
      <c r="T149" s="370"/>
      <c r="U149" s="370"/>
      <c r="V149" s="370"/>
      <c r="W149" s="370"/>
      <c r="X149" s="370"/>
      <c r="Y149" s="370"/>
      <c r="Z149" s="370"/>
      <c r="AA149" s="370"/>
      <c r="AB149" s="370"/>
      <c r="AC149" s="370"/>
      <c r="AD149" s="370"/>
      <c r="AE149" s="370"/>
      <c r="AF149" s="370"/>
      <c r="AG149" s="370"/>
      <c r="AH149" s="370"/>
      <c r="AI149" s="370"/>
      <c r="AK149" s="210"/>
      <c r="AL149" s="210"/>
      <c r="AM149" s="250" t="str">
        <f>IF($J$28="", "",LIST!AP95)</f>
        <v/>
      </c>
    </row>
    <row r="150" spans="3:39" ht="15" customHeight="1" x14ac:dyDescent="0.25">
      <c r="C150" s="256"/>
      <c r="D150" s="257"/>
      <c r="E150" s="257"/>
      <c r="F150" s="257"/>
      <c r="G150" s="257"/>
      <c r="H150" s="257"/>
      <c r="I150" s="257"/>
      <c r="J150" s="257"/>
      <c r="K150" s="257"/>
      <c r="L150" s="257"/>
      <c r="M150" s="257"/>
      <c r="N150" s="257"/>
      <c r="O150" s="257"/>
      <c r="P150" s="257"/>
      <c r="Q150" s="257"/>
      <c r="R150" s="257"/>
      <c r="S150" s="257"/>
      <c r="T150" s="257"/>
      <c r="U150" s="257"/>
      <c r="V150" s="257"/>
      <c r="W150" s="257"/>
      <c r="X150" s="257"/>
      <c r="Y150" s="257"/>
      <c r="Z150" s="257"/>
      <c r="AA150" s="257"/>
      <c r="AB150" s="257"/>
      <c r="AC150" s="257"/>
      <c r="AD150" s="257"/>
      <c r="AE150" s="257"/>
      <c r="AF150" s="257"/>
      <c r="AG150" s="257"/>
      <c r="AH150" s="257"/>
      <c r="AI150" s="285"/>
      <c r="AJ150" s="59"/>
      <c r="AK150" s="210"/>
      <c r="AL150" s="210"/>
      <c r="AM150" s="250" t="str">
        <f>IF($J$28="", "",LIST!AP96)</f>
        <v/>
      </c>
    </row>
    <row r="151" spans="3:39" x14ac:dyDescent="0.25">
      <c r="C151" s="263"/>
      <c r="D151" s="264"/>
      <c r="E151" s="264"/>
      <c r="F151" s="264"/>
      <c r="G151" s="264"/>
      <c r="H151" s="264"/>
      <c r="I151" s="264"/>
      <c r="J151" s="264"/>
      <c r="K151" s="264"/>
      <c r="L151" s="264"/>
      <c r="M151" s="264"/>
      <c r="N151" s="264"/>
      <c r="O151" s="264"/>
      <c r="P151" s="264"/>
      <c r="Q151" s="264"/>
      <c r="R151" s="264"/>
      <c r="S151" s="264"/>
      <c r="T151" s="264"/>
      <c r="U151" s="264"/>
      <c r="V151" s="264"/>
      <c r="W151" s="264"/>
      <c r="X151" s="264"/>
      <c r="Y151" s="264"/>
      <c r="Z151" s="264"/>
      <c r="AA151" s="264"/>
      <c r="AB151" s="264"/>
      <c r="AC151" s="264"/>
      <c r="AD151" s="264"/>
      <c r="AE151" s="264"/>
      <c r="AF151" s="264"/>
      <c r="AG151" s="264"/>
      <c r="AH151" s="264"/>
      <c r="AI151" s="282"/>
      <c r="AJ151" s="59"/>
      <c r="AK151" s="210"/>
      <c r="AL151" s="210"/>
      <c r="AM151" s="250" t="str">
        <f>IF($J$28="", "",LIST!AP97)</f>
        <v/>
      </c>
    </row>
    <row r="152" spans="3:39" x14ac:dyDescent="0.25">
      <c r="C152" s="263"/>
      <c r="D152" s="264"/>
      <c r="E152" s="265"/>
      <c r="F152" s="265"/>
      <c r="G152" s="265"/>
      <c r="H152" s="265"/>
      <c r="I152" s="265"/>
      <c r="J152" s="271"/>
      <c r="K152" s="272"/>
      <c r="L152" s="271"/>
      <c r="M152" s="266"/>
      <c r="N152" s="266"/>
      <c r="O152" s="266"/>
      <c r="P152" s="266"/>
      <c r="Q152" s="266"/>
      <c r="R152" s="265"/>
      <c r="S152" s="265"/>
      <c r="T152" s="264"/>
      <c r="U152" s="264"/>
      <c r="V152" s="265"/>
      <c r="W152" s="265"/>
      <c r="X152" s="265"/>
      <c r="Y152" s="265"/>
      <c r="Z152" s="265"/>
      <c r="AA152" s="271"/>
      <c r="AB152" s="272"/>
      <c r="AC152" s="271"/>
      <c r="AD152" s="266"/>
      <c r="AE152" s="266"/>
      <c r="AF152" s="266"/>
      <c r="AG152" s="266"/>
      <c r="AH152" s="266"/>
      <c r="AI152" s="267"/>
      <c r="AJ152" s="56"/>
      <c r="AK152" s="210"/>
      <c r="AL152" s="210"/>
      <c r="AM152" s="250" t="str">
        <f>IF($J$28="", "",LIST!AP98)</f>
        <v/>
      </c>
    </row>
    <row r="153" spans="3:39" x14ac:dyDescent="0.25">
      <c r="C153" s="263"/>
      <c r="D153" s="264"/>
      <c r="E153" s="265"/>
      <c r="F153" s="265"/>
      <c r="G153" s="265"/>
      <c r="H153" s="265"/>
      <c r="I153" s="265"/>
      <c r="J153" s="266"/>
      <c r="K153" s="266"/>
      <c r="L153" s="266"/>
      <c r="M153" s="266"/>
      <c r="N153" s="266"/>
      <c r="O153" s="266"/>
      <c r="P153" s="266"/>
      <c r="Q153" s="266"/>
      <c r="R153" s="265"/>
      <c r="S153" s="265"/>
      <c r="T153" s="264"/>
      <c r="U153" s="264"/>
      <c r="V153" s="265"/>
      <c r="W153" s="265"/>
      <c r="X153" s="265"/>
      <c r="Y153" s="265"/>
      <c r="Z153" s="265"/>
      <c r="AA153" s="266"/>
      <c r="AB153" s="266"/>
      <c r="AC153" s="266"/>
      <c r="AD153" s="266"/>
      <c r="AE153" s="266"/>
      <c r="AF153" s="266"/>
      <c r="AG153" s="266"/>
      <c r="AH153" s="266"/>
      <c r="AI153" s="267"/>
      <c r="AJ153" s="56"/>
      <c r="AK153" s="210"/>
      <c r="AL153" s="210"/>
      <c r="AM153" s="250" t="str">
        <f>IF($J$28="", "",LIST!AP99)</f>
        <v/>
      </c>
    </row>
    <row r="154" spans="3:39" x14ac:dyDescent="0.25">
      <c r="C154" s="263"/>
      <c r="D154" s="264"/>
      <c r="E154" s="268"/>
      <c r="F154" s="268"/>
      <c r="G154" s="268"/>
      <c r="H154" s="268"/>
      <c r="I154" s="268"/>
      <c r="J154" s="266"/>
      <c r="K154" s="266"/>
      <c r="L154" s="266"/>
      <c r="M154" s="266"/>
      <c r="N154" s="266"/>
      <c r="O154" s="266"/>
      <c r="P154" s="266"/>
      <c r="Q154" s="266"/>
      <c r="R154" s="265"/>
      <c r="S154" s="265"/>
      <c r="T154" s="264"/>
      <c r="U154" s="264"/>
      <c r="V154" s="268"/>
      <c r="W154" s="268"/>
      <c r="X154" s="268"/>
      <c r="Y154" s="268"/>
      <c r="Z154" s="268"/>
      <c r="AA154" s="266"/>
      <c r="AB154" s="266"/>
      <c r="AC154" s="266"/>
      <c r="AD154" s="266"/>
      <c r="AE154" s="266"/>
      <c r="AF154" s="266"/>
      <c r="AG154" s="266"/>
      <c r="AH154" s="266"/>
      <c r="AI154" s="267"/>
      <c r="AJ154" s="56"/>
      <c r="AK154" s="210"/>
      <c r="AL154" s="210"/>
      <c r="AM154" s="250" t="str">
        <f>IF($J$28="", "",LIST!AP100)</f>
        <v/>
      </c>
    </row>
    <row r="155" spans="3:39" x14ac:dyDescent="0.25">
      <c r="C155" s="263"/>
      <c r="D155" s="264"/>
      <c r="E155" s="268"/>
      <c r="F155" s="268"/>
      <c r="G155" s="268"/>
      <c r="H155" s="268"/>
      <c r="I155" s="268"/>
      <c r="J155" s="266"/>
      <c r="K155" s="266"/>
      <c r="L155" s="266"/>
      <c r="M155" s="266"/>
      <c r="N155" s="266"/>
      <c r="O155" s="266"/>
      <c r="P155" s="266"/>
      <c r="Q155" s="266"/>
      <c r="R155" s="265"/>
      <c r="S155" s="265"/>
      <c r="T155" s="264"/>
      <c r="U155" s="264"/>
      <c r="V155" s="268"/>
      <c r="W155" s="268"/>
      <c r="X155" s="268"/>
      <c r="Y155" s="268"/>
      <c r="Z155" s="268"/>
      <c r="AA155" s="266"/>
      <c r="AB155" s="266"/>
      <c r="AC155" s="266"/>
      <c r="AD155" s="266"/>
      <c r="AE155" s="266"/>
      <c r="AF155" s="266"/>
      <c r="AG155" s="266"/>
      <c r="AH155" s="266"/>
      <c r="AI155" s="267"/>
      <c r="AJ155" s="56"/>
      <c r="AK155" s="210"/>
      <c r="AL155" s="210"/>
      <c r="AM155" s="250" t="str">
        <f>IF($J$28="", "",LIST!AP101)</f>
        <v/>
      </c>
    </row>
    <row r="156" spans="3:39" x14ac:dyDescent="0.25">
      <c r="C156" s="269"/>
      <c r="D156" s="265"/>
      <c r="E156" s="265"/>
      <c r="F156" s="265"/>
      <c r="G156" s="265"/>
      <c r="H156" s="265"/>
      <c r="I156" s="265"/>
      <c r="J156" s="265"/>
      <c r="K156" s="265"/>
      <c r="L156" s="265"/>
      <c r="M156" s="265"/>
      <c r="N156" s="265"/>
      <c r="O156" s="265"/>
      <c r="P156" s="265"/>
      <c r="Q156" s="265"/>
      <c r="R156" s="265"/>
      <c r="S156" s="265"/>
      <c r="T156" s="265"/>
      <c r="U156" s="265"/>
      <c r="V156" s="265"/>
      <c r="W156" s="265"/>
      <c r="X156" s="265"/>
      <c r="Y156" s="265"/>
      <c r="Z156" s="265"/>
      <c r="AA156" s="265"/>
      <c r="AB156" s="265"/>
      <c r="AC156" s="265"/>
      <c r="AD156" s="265"/>
      <c r="AE156" s="265"/>
      <c r="AF156" s="265"/>
      <c r="AG156" s="265"/>
      <c r="AH156" s="265"/>
      <c r="AI156" s="267"/>
      <c r="AJ156" s="56"/>
      <c r="AK156" s="210"/>
      <c r="AL156" s="210"/>
      <c r="AM156" s="250" t="str">
        <f>IF($J$28="", "",LIST!AP102)</f>
        <v/>
      </c>
    </row>
    <row r="157" spans="3:39" x14ac:dyDescent="0.25">
      <c r="C157" s="269"/>
      <c r="D157" s="270"/>
      <c r="E157" s="264"/>
      <c r="F157" s="264"/>
      <c r="G157" s="264"/>
      <c r="H157" s="264"/>
      <c r="I157" s="264"/>
      <c r="J157" s="264"/>
      <c r="K157" s="265"/>
      <c r="L157" s="265"/>
      <c r="M157" s="265"/>
      <c r="N157" s="265"/>
      <c r="O157" s="265"/>
      <c r="P157" s="265"/>
      <c r="Q157" s="265"/>
      <c r="R157" s="265"/>
      <c r="S157" s="265"/>
      <c r="T157" s="265"/>
      <c r="U157" s="270"/>
      <c r="V157" s="264"/>
      <c r="W157" s="264"/>
      <c r="X157" s="264"/>
      <c r="Y157" s="264"/>
      <c r="Z157" s="264"/>
      <c r="AA157" s="264"/>
      <c r="AB157" s="265"/>
      <c r="AC157" s="265"/>
      <c r="AD157" s="265"/>
      <c r="AE157" s="265"/>
      <c r="AF157" s="265"/>
      <c r="AG157" s="265"/>
      <c r="AH157" s="265"/>
      <c r="AI157" s="267"/>
      <c r="AJ157" s="56"/>
      <c r="AK157" s="210"/>
      <c r="AL157" s="210"/>
      <c r="AM157" s="250" t="str">
        <f>IF($J$28="", "",LIST!AP103)</f>
        <v/>
      </c>
    </row>
    <row r="158" spans="3:39" x14ac:dyDescent="0.25">
      <c r="C158" s="269"/>
      <c r="D158" s="264"/>
      <c r="E158" s="265"/>
      <c r="F158" s="265"/>
      <c r="G158" s="265"/>
      <c r="H158" s="265"/>
      <c r="I158" s="265"/>
      <c r="J158" s="266"/>
      <c r="K158" s="266"/>
      <c r="L158" s="266"/>
      <c r="M158" s="266"/>
      <c r="N158" s="266"/>
      <c r="O158" s="266"/>
      <c r="P158" s="266"/>
      <c r="Q158" s="266"/>
      <c r="R158" s="265"/>
      <c r="S158" s="265"/>
      <c r="T158" s="265"/>
      <c r="U158" s="264"/>
      <c r="V158" s="265"/>
      <c r="W158" s="265"/>
      <c r="X158" s="265"/>
      <c r="Y158" s="265"/>
      <c r="Z158" s="265"/>
      <c r="AA158" s="266"/>
      <c r="AB158" s="266"/>
      <c r="AC158" s="266"/>
      <c r="AD158" s="266"/>
      <c r="AE158" s="266"/>
      <c r="AF158" s="266"/>
      <c r="AG158" s="266"/>
      <c r="AH158" s="266"/>
      <c r="AI158" s="267"/>
      <c r="AJ158" s="56"/>
      <c r="AK158" s="210"/>
      <c r="AL158" s="210"/>
      <c r="AM158" s="250" t="str">
        <f>IF($J$28="", "",LIST!AP104)</f>
        <v/>
      </c>
    </row>
    <row r="159" spans="3:39" x14ac:dyDescent="0.25">
      <c r="C159" s="269"/>
      <c r="D159" s="264"/>
      <c r="E159" s="265"/>
      <c r="F159" s="265"/>
      <c r="G159" s="265"/>
      <c r="H159" s="265"/>
      <c r="I159" s="265"/>
      <c r="J159" s="266"/>
      <c r="K159" s="266"/>
      <c r="L159" s="266"/>
      <c r="M159" s="266"/>
      <c r="N159" s="266"/>
      <c r="O159" s="266"/>
      <c r="P159" s="266"/>
      <c r="Q159" s="266"/>
      <c r="R159" s="265"/>
      <c r="S159" s="265"/>
      <c r="T159" s="265"/>
      <c r="U159" s="264"/>
      <c r="V159" s="265"/>
      <c r="W159" s="265"/>
      <c r="X159" s="265"/>
      <c r="Y159" s="265"/>
      <c r="Z159" s="265"/>
      <c r="AA159" s="266"/>
      <c r="AB159" s="266"/>
      <c r="AC159" s="266"/>
      <c r="AD159" s="266"/>
      <c r="AE159" s="266"/>
      <c r="AF159" s="266"/>
      <c r="AG159" s="266"/>
      <c r="AH159" s="266"/>
      <c r="AI159" s="267"/>
      <c r="AJ159" s="56"/>
      <c r="AK159" s="210"/>
      <c r="AL159" s="210"/>
      <c r="AM159" s="250" t="str">
        <f>IF($J$28="", "",LIST!AP105)</f>
        <v/>
      </c>
    </row>
    <row r="160" spans="3:39" x14ac:dyDescent="0.25">
      <c r="C160" s="269"/>
      <c r="D160" s="264"/>
      <c r="E160" s="265"/>
      <c r="F160" s="265"/>
      <c r="G160" s="265"/>
      <c r="H160" s="265"/>
      <c r="I160" s="265"/>
      <c r="J160" s="266"/>
      <c r="K160" s="266"/>
      <c r="L160" s="266"/>
      <c r="M160" s="266"/>
      <c r="N160" s="266"/>
      <c r="O160" s="266"/>
      <c r="P160" s="266"/>
      <c r="Q160" s="266"/>
      <c r="R160" s="265"/>
      <c r="S160" s="265"/>
      <c r="T160" s="265"/>
      <c r="U160" s="264"/>
      <c r="V160" s="265"/>
      <c r="W160" s="265"/>
      <c r="X160" s="265"/>
      <c r="Y160" s="265"/>
      <c r="Z160" s="265"/>
      <c r="AA160" s="266"/>
      <c r="AB160" s="266"/>
      <c r="AC160" s="266"/>
      <c r="AD160" s="266"/>
      <c r="AE160" s="266"/>
      <c r="AF160" s="266"/>
      <c r="AG160" s="266"/>
      <c r="AH160" s="266"/>
      <c r="AI160" s="267"/>
      <c r="AJ160" s="56"/>
      <c r="AK160" s="210"/>
      <c r="AL160" s="210"/>
      <c r="AM160" s="250" t="str">
        <f>IF($J$28="", "",LIST!AP106)</f>
        <v/>
      </c>
    </row>
    <row r="161" spans="1:39" x14ac:dyDescent="0.25">
      <c r="C161" s="269"/>
      <c r="D161" s="265"/>
      <c r="E161" s="265"/>
      <c r="F161" s="265"/>
      <c r="G161" s="265"/>
      <c r="H161" s="265"/>
      <c r="I161" s="265"/>
      <c r="J161" s="265"/>
      <c r="K161" s="265"/>
      <c r="L161" s="265"/>
      <c r="M161" s="265"/>
      <c r="N161" s="265"/>
      <c r="O161" s="265"/>
      <c r="P161" s="265"/>
      <c r="Q161" s="265"/>
      <c r="R161" s="265"/>
      <c r="S161" s="265"/>
      <c r="T161" s="265"/>
      <c r="U161" s="265"/>
      <c r="V161" s="265"/>
      <c r="W161" s="265"/>
      <c r="X161" s="265"/>
      <c r="Y161" s="265"/>
      <c r="Z161" s="265"/>
      <c r="AA161" s="265"/>
      <c r="AB161" s="265"/>
      <c r="AC161" s="265"/>
      <c r="AD161" s="265"/>
      <c r="AE161" s="265"/>
      <c r="AF161" s="265"/>
      <c r="AG161" s="265"/>
      <c r="AH161" s="265"/>
      <c r="AI161" s="267"/>
      <c r="AJ161" s="56"/>
      <c r="AK161" s="210"/>
      <c r="AL161" s="210"/>
      <c r="AM161" s="250" t="str">
        <f>IF($J$28="", "",LIST!AP107)</f>
        <v/>
      </c>
    </row>
    <row r="162" spans="1:39" x14ac:dyDescent="0.25">
      <c r="C162" s="269"/>
      <c r="D162" s="270"/>
      <c r="E162" s="264"/>
      <c r="F162" s="264"/>
      <c r="G162" s="264"/>
      <c r="H162" s="264"/>
      <c r="I162" s="264"/>
      <c r="J162" s="264"/>
      <c r="K162" s="264"/>
      <c r="L162" s="264"/>
      <c r="M162" s="264"/>
      <c r="N162" s="264"/>
      <c r="O162" s="264"/>
      <c r="P162" s="265"/>
      <c r="Q162" s="265"/>
      <c r="R162" s="265"/>
      <c r="S162" s="265"/>
      <c r="T162" s="265"/>
      <c r="U162" s="270"/>
      <c r="V162" s="264"/>
      <c r="W162" s="264"/>
      <c r="X162" s="264"/>
      <c r="Y162" s="264"/>
      <c r="Z162" s="264"/>
      <c r="AA162" s="264"/>
      <c r="AB162" s="264"/>
      <c r="AC162" s="264"/>
      <c r="AD162" s="264"/>
      <c r="AE162" s="264"/>
      <c r="AF162" s="264"/>
      <c r="AG162" s="265"/>
      <c r="AH162" s="265"/>
      <c r="AI162" s="267"/>
      <c r="AJ162" s="56"/>
      <c r="AK162" s="210"/>
      <c r="AL162" s="210"/>
      <c r="AM162" s="250" t="str">
        <f>IF($J$28="", "",LIST!AP108)</f>
        <v/>
      </c>
    </row>
    <row r="163" spans="1:39" x14ac:dyDescent="0.25">
      <c r="C163" s="269"/>
      <c r="D163" s="264"/>
      <c r="E163" s="265"/>
      <c r="F163" s="265"/>
      <c r="G163" s="265"/>
      <c r="H163" s="265"/>
      <c r="I163" s="265"/>
      <c r="J163" s="266"/>
      <c r="K163" s="266"/>
      <c r="L163" s="266"/>
      <c r="M163" s="266"/>
      <c r="N163" s="266"/>
      <c r="O163" s="266"/>
      <c r="P163" s="266"/>
      <c r="Q163" s="266"/>
      <c r="R163" s="265"/>
      <c r="S163" s="265"/>
      <c r="T163" s="265"/>
      <c r="U163" s="264"/>
      <c r="V163" s="265"/>
      <c r="W163" s="265"/>
      <c r="X163" s="265"/>
      <c r="Y163" s="265"/>
      <c r="Z163" s="265"/>
      <c r="AA163" s="266"/>
      <c r="AB163" s="266"/>
      <c r="AC163" s="266"/>
      <c r="AD163" s="266"/>
      <c r="AE163" s="266"/>
      <c r="AF163" s="266"/>
      <c r="AG163" s="266"/>
      <c r="AH163" s="266"/>
      <c r="AI163" s="267"/>
      <c r="AJ163" s="56"/>
      <c r="AK163" s="210"/>
      <c r="AL163" s="210"/>
      <c r="AM163" s="250" t="str">
        <f>IF($J$28="", "",LIST!AP109)</f>
        <v/>
      </c>
    </row>
    <row r="164" spans="1:39" x14ac:dyDescent="0.25">
      <c r="C164" s="269"/>
      <c r="D164" s="264"/>
      <c r="E164" s="265"/>
      <c r="F164" s="265"/>
      <c r="G164" s="265"/>
      <c r="H164" s="265"/>
      <c r="I164" s="265"/>
      <c r="J164" s="266"/>
      <c r="K164" s="266"/>
      <c r="L164" s="266"/>
      <c r="M164" s="266"/>
      <c r="N164" s="266"/>
      <c r="O164" s="266"/>
      <c r="P164" s="266"/>
      <c r="Q164" s="266"/>
      <c r="R164" s="265"/>
      <c r="S164" s="265"/>
      <c r="T164" s="265"/>
      <c r="U164" s="264"/>
      <c r="V164" s="265"/>
      <c r="W164" s="265"/>
      <c r="X164" s="265"/>
      <c r="Y164" s="265"/>
      <c r="Z164" s="265"/>
      <c r="AA164" s="266"/>
      <c r="AB164" s="266"/>
      <c r="AC164" s="266"/>
      <c r="AD164" s="266"/>
      <c r="AE164" s="266"/>
      <c r="AF164" s="266"/>
      <c r="AG164" s="266"/>
      <c r="AH164" s="266"/>
      <c r="AI164" s="267"/>
      <c r="AJ164" s="56"/>
      <c r="AK164" s="210"/>
      <c r="AL164" s="210"/>
      <c r="AM164" s="250" t="str">
        <f>IF($J$28="", "",LIST!AP110)</f>
        <v/>
      </c>
    </row>
    <row r="165" spans="1:39" x14ac:dyDescent="0.25">
      <c r="C165" s="269"/>
      <c r="D165" s="264"/>
      <c r="E165" s="265"/>
      <c r="F165" s="265"/>
      <c r="G165" s="265"/>
      <c r="H165" s="265"/>
      <c r="I165" s="265"/>
      <c r="J165" s="266"/>
      <c r="K165" s="266"/>
      <c r="L165" s="266"/>
      <c r="M165" s="266"/>
      <c r="N165" s="266"/>
      <c r="O165" s="266"/>
      <c r="P165" s="266"/>
      <c r="Q165" s="266"/>
      <c r="R165" s="265"/>
      <c r="S165" s="265"/>
      <c r="T165" s="265"/>
      <c r="U165" s="264"/>
      <c r="V165" s="265"/>
      <c r="W165" s="265"/>
      <c r="X165" s="265"/>
      <c r="Y165" s="265"/>
      <c r="Z165" s="265"/>
      <c r="AA165" s="266"/>
      <c r="AB165" s="266"/>
      <c r="AC165" s="266"/>
      <c r="AD165" s="266"/>
      <c r="AE165" s="266"/>
      <c r="AF165" s="266"/>
      <c r="AG165" s="266"/>
      <c r="AH165" s="266"/>
      <c r="AI165" s="267"/>
      <c r="AJ165" s="56"/>
      <c r="AK165" s="210"/>
      <c r="AL165" s="210"/>
      <c r="AM165" s="250" t="str">
        <f>IF($J$28="", "",LIST!AP111)</f>
        <v/>
      </c>
    </row>
    <row r="166" spans="1:39" x14ac:dyDescent="0.25">
      <c r="C166" s="269"/>
      <c r="D166" s="268"/>
      <c r="E166" s="268"/>
      <c r="F166" s="265"/>
      <c r="G166" s="268"/>
      <c r="H166" s="268"/>
      <c r="I166" s="265"/>
      <c r="J166" s="268"/>
      <c r="K166" s="268"/>
      <c r="L166" s="265"/>
      <c r="M166" s="268"/>
      <c r="N166" s="268"/>
      <c r="O166" s="265"/>
      <c r="P166" s="268"/>
      <c r="Q166" s="268"/>
      <c r="R166" s="265"/>
      <c r="S166" s="265"/>
      <c r="T166" s="265"/>
      <c r="U166" s="268"/>
      <c r="V166" s="268"/>
      <c r="W166" s="265"/>
      <c r="X166" s="268"/>
      <c r="Y166" s="268"/>
      <c r="Z166" s="265"/>
      <c r="AA166" s="268"/>
      <c r="AB166" s="268"/>
      <c r="AC166" s="265"/>
      <c r="AD166" s="268"/>
      <c r="AE166" s="268"/>
      <c r="AF166" s="265"/>
      <c r="AG166" s="268"/>
      <c r="AH166" s="268"/>
      <c r="AI166" s="267"/>
      <c r="AJ166" s="56"/>
      <c r="AK166" s="210"/>
      <c r="AL166" s="210"/>
      <c r="AM166" s="250" t="str">
        <f>IF($J$28="", "",LIST!AP112)</f>
        <v/>
      </c>
    </row>
    <row r="167" spans="1:39" x14ac:dyDescent="0.25">
      <c r="C167" s="263"/>
      <c r="D167" s="264"/>
      <c r="E167" s="265"/>
      <c r="F167" s="265"/>
      <c r="G167" s="265"/>
      <c r="H167" s="265"/>
      <c r="I167" s="265"/>
      <c r="J167" s="271"/>
      <c r="K167" s="272"/>
      <c r="L167" s="271"/>
      <c r="M167" s="266"/>
      <c r="N167" s="266"/>
      <c r="O167" s="266"/>
      <c r="P167" s="266"/>
      <c r="Q167" s="266"/>
      <c r="R167" s="265"/>
      <c r="S167" s="265"/>
      <c r="T167" s="264"/>
      <c r="U167" s="264"/>
      <c r="V167" s="265"/>
      <c r="W167" s="265"/>
      <c r="X167" s="265"/>
      <c r="Y167" s="265"/>
      <c r="Z167" s="265"/>
      <c r="AA167" s="271"/>
      <c r="AB167" s="272"/>
      <c r="AC167" s="271"/>
      <c r="AD167" s="266"/>
      <c r="AE167" s="266"/>
      <c r="AF167" s="266"/>
      <c r="AG167" s="266"/>
      <c r="AH167" s="266"/>
      <c r="AI167" s="267"/>
      <c r="AJ167" s="56"/>
      <c r="AK167" s="210"/>
      <c r="AL167" s="210"/>
      <c r="AM167" s="250" t="str">
        <f>IF($J$28="", "",LIST!AP113)</f>
        <v/>
      </c>
    </row>
    <row r="168" spans="1:39" ht="15.75" thickBot="1" x14ac:dyDescent="0.3">
      <c r="C168" s="263"/>
      <c r="D168" s="264"/>
      <c r="E168" s="268"/>
      <c r="F168" s="268"/>
      <c r="G168" s="268"/>
      <c r="H168" s="268"/>
      <c r="I168" s="268"/>
      <c r="J168" s="266"/>
      <c r="K168" s="266"/>
      <c r="L168" s="266"/>
      <c r="M168" s="266"/>
      <c r="N168" s="266"/>
      <c r="O168" s="266"/>
      <c r="P168" s="266"/>
      <c r="Q168" s="266"/>
      <c r="R168" s="265"/>
      <c r="S168" s="281"/>
      <c r="T168" s="264"/>
      <c r="U168" s="264"/>
      <c r="V168" s="268"/>
      <c r="W168" s="268"/>
      <c r="X168" s="268"/>
      <c r="Y168" s="268"/>
      <c r="Z168" s="268"/>
      <c r="AA168" s="266"/>
      <c r="AB168" s="266"/>
      <c r="AC168" s="266"/>
      <c r="AD168" s="266"/>
      <c r="AE168" s="266"/>
      <c r="AF168" s="266"/>
      <c r="AG168" s="266"/>
      <c r="AH168" s="266"/>
      <c r="AI168" s="284"/>
      <c r="AJ168" s="56"/>
      <c r="AK168" s="210"/>
      <c r="AL168" s="210"/>
      <c r="AM168" s="250" t="str">
        <f>IF($J$28="", "",LIST!AP114)</f>
        <v/>
      </c>
    </row>
    <row r="169" spans="1:39" ht="15" customHeight="1" x14ac:dyDescent="0.25">
      <c r="C169" s="263"/>
      <c r="D169" s="264"/>
      <c r="E169" s="268"/>
      <c r="F169" s="268"/>
      <c r="G169" s="268"/>
      <c r="H169" s="268"/>
      <c r="I169" s="268"/>
      <c r="J169" s="266"/>
      <c r="K169" s="266"/>
      <c r="L169" s="266"/>
      <c r="M169" s="266"/>
      <c r="N169" s="266"/>
      <c r="O169" s="266"/>
      <c r="P169" s="266"/>
      <c r="Q169" s="266"/>
      <c r="R169" s="265"/>
      <c r="S169" s="281"/>
      <c r="T169" s="264"/>
      <c r="U169" s="264"/>
      <c r="V169" s="268"/>
      <c r="W169" s="268"/>
      <c r="X169" s="268"/>
      <c r="Y169" s="268"/>
      <c r="Z169" s="268"/>
      <c r="AA169" s="266"/>
      <c r="AB169" s="266"/>
      <c r="AC169" s="266"/>
      <c r="AD169" s="266"/>
      <c r="AE169" s="266"/>
      <c r="AF169" s="266"/>
      <c r="AG169" s="266"/>
      <c r="AH169" s="278"/>
      <c r="AI169" s="316" t="str">
        <f>AI53</f>
        <v>003611 Version 4</v>
      </c>
      <c r="AJ169" s="56"/>
      <c r="AK169" s="210"/>
      <c r="AL169" s="210"/>
      <c r="AM169" s="250" t="str">
        <f>IF($J$28="", "",LIST!AP115)</f>
        <v/>
      </c>
    </row>
    <row r="170" spans="1:39" ht="15.75" customHeight="1" x14ac:dyDescent="0.25">
      <c r="C170" s="263"/>
      <c r="D170" s="264"/>
      <c r="E170" s="264"/>
      <c r="F170" s="264"/>
      <c r="G170" s="264"/>
      <c r="H170" s="264"/>
      <c r="I170" s="264"/>
      <c r="J170" s="264"/>
      <c r="K170" s="264"/>
      <c r="L170" s="264"/>
      <c r="M170" s="264"/>
      <c r="N170" s="264"/>
      <c r="O170" s="264"/>
      <c r="P170" s="264"/>
      <c r="Q170" s="264"/>
      <c r="R170" s="264"/>
      <c r="S170" s="281"/>
      <c r="T170" s="264"/>
      <c r="U170" s="264"/>
      <c r="V170" s="264"/>
      <c r="W170" s="264"/>
      <c r="X170" s="264"/>
      <c r="Y170" s="264"/>
      <c r="Z170" s="264"/>
      <c r="AA170" s="264"/>
      <c r="AB170" s="264"/>
      <c r="AC170" s="264"/>
      <c r="AD170" s="264"/>
      <c r="AE170" s="264"/>
      <c r="AF170" s="264"/>
      <c r="AG170" s="264"/>
      <c r="AH170" s="282"/>
      <c r="AI170" s="316"/>
      <c r="AJ170" s="58"/>
      <c r="AK170" s="210"/>
      <c r="AL170" s="210"/>
      <c r="AM170" s="250" t="str">
        <f>IF($J$28="", "",LIST!AP116)</f>
        <v/>
      </c>
    </row>
    <row r="171" spans="1:39" ht="15" customHeight="1" x14ac:dyDescent="0.25">
      <c r="C171" s="269"/>
      <c r="D171" s="264"/>
      <c r="E171" s="281"/>
      <c r="F171" s="281"/>
      <c r="G171" s="281"/>
      <c r="H171" s="281"/>
      <c r="I171" s="281"/>
      <c r="J171" s="281"/>
      <c r="K171" s="281"/>
      <c r="L171" s="281"/>
      <c r="M171" s="281"/>
      <c r="N171" s="281"/>
      <c r="O171" s="281"/>
      <c r="P171" s="281"/>
      <c r="Q171" s="281"/>
      <c r="R171" s="281"/>
      <c r="S171" s="281"/>
      <c r="T171" s="281"/>
      <c r="U171" s="281"/>
      <c r="V171" s="281"/>
      <c r="W171" s="281"/>
      <c r="X171" s="281"/>
      <c r="Y171" s="281"/>
      <c r="Z171" s="281"/>
      <c r="AA171" s="281"/>
      <c r="AB171" s="281"/>
      <c r="AC171" s="281"/>
      <c r="AD171" s="281"/>
      <c r="AE171" s="281"/>
      <c r="AF171" s="281"/>
      <c r="AG171" s="281"/>
      <c r="AH171" s="267"/>
      <c r="AI171" s="316"/>
      <c r="AJ171" s="50"/>
      <c r="AK171" s="210"/>
      <c r="AL171" s="210"/>
      <c r="AM171" s="250" t="str">
        <f>IF($J$28="", "",LIST!AP117)</f>
        <v/>
      </c>
    </row>
    <row r="172" spans="1:39" x14ac:dyDescent="0.25">
      <c r="C172" s="269"/>
      <c r="D172" s="264"/>
      <c r="E172" s="281"/>
      <c r="F172" s="281"/>
      <c r="G172" s="281"/>
      <c r="H172" s="281"/>
      <c r="I172" s="281"/>
      <c r="J172" s="281"/>
      <c r="K172" s="281"/>
      <c r="L172" s="281"/>
      <c r="M172" s="281"/>
      <c r="N172" s="281"/>
      <c r="O172" s="281"/>
      <c r="P172" s="281"/>
      <c r="Q172" s="281"/>
      <c r="R172" s="281"/>
      <c r="S172" s="281"/>
      <c r="T172" s="281"/>
      <c r="U172" s="281"/>
      <c r="V172" s="281"/>
      <c r="W172" s="281"/>
      <c r="X172" s="281"/>
      <c r="Y172" s="281"/>
      <c r="Z172" s="281"/>
      <c r="AA172" s="281"/>
      <c r="AB172" s="281"/>
      <c r="AC172" s="281"/>
      <c r="AD172" s="281"/>
      <c r="AE172" s="281"/>
      <c r="AF172" s="281"/>
      <c r="AG172" s="281"/>
      <c r="AH172" s="267"/>
      <c r="AI172" s="316"/>
      <c r="AJ172" s="50"/>
      <c r="AK172" s="210"/>
      <c r="AL172" s="210"/>
      <c r="AM172" s="250" t="str">
        <f>IF($J$28="", "",LIST!AP118)</f>
        <v/>
      </c>
    </row>
    <row r="173" spans="1:39" ht="15.75" thickBot="1" x14ac:dyDescent="0.3">
      <c r="A173" s="363" t="s">
        <v>1904</v>
      </c>
      <c r="B173" s="512"/>
      <c r="C173" s="280"/>
      <c r="D173" s="274"/>
      <c r="E173" s="283"/>
      <c r="F173" s="283"/>
      <c r="G173" s="283"/>
      <c r="H173" s="283"/>
      <c r="I173" s="283"/>
      <c r="J173" s="283"/>
      <c r="K173" s="283"/>
      <c r="L173" s="283"/>
      <c r="M173" s="283"/>
      <c r="N173" s="283"/>
      <c r="O173" s="283"/>
      <c r="P173" s="283"/>
      <c r="Q173" s="283"/>
      <c r="R173" s="283"/>
      <c r="S173" s="283"/>
      <c r="T173" s="283"/>
      <c r="U173" s="283"/>
      <c r="V173" s="283"/>
      <c r="W173" s="283"/>
      <c r="X173" s="283"/>
      <c r="Y173" s="283"/>
      <c r="Z173" s="283"/>
      <c r="AA173" s="283"/>
      <c r="AB173" s="283"/>
      <c r="AC173" s="283"/>
      <c r="AD173" s="283"/>
      <c r="AE173" s="283"/>
      <c r="AF173" s="283"/>
      <c r="AG173" s="283"/>
      <c r="AH173" s="284"/>
      <c r="AI173" s="316"/>
      <c r="AJ173" s="50"/>
      <c r="AK173" s="210"/>
      <c r="AL173" s="210"/>
      <c r="AM173" s="250" t="str">
        <f>IF($J$28="", "",LIST!AP119)</f>
        <v/>
      </c>
    </row>
    <row r="174" spans="1:39" ht="15" customHeight="1" x14ac:dyDescent="0.25">
      <c r="A174" s="173" t="s">
        <v>739</v>
      </c>
      <c r="C174" s="7"/>
      <c r="D174" s="9"/>
      <c r="E174" s="27"/>
      <c r="F174" s="27"/>
      <c r="G174" s="27"/>
      <c r="H174" s="27"/>
      <c r="I174" s="27"/>
      <c r="J174" s="27"/>
      <c r="K174" s="27"/>
      <c r="L174" s="27"/>
      <c r="M174" s="27"/>
      <c r="N174" s="27"/>
      <c r="O174" s="27"/>
      <c r="P174" s="27"/>
      <c r="Q174" s="27"/>
      <c r="R174" s="27"/>
      <c r="S174" s="27"/>
      <c r="T174" s="27"/>
      <c r="U174" s="27"/>
      <c r="V174" s="27"/>
      <c r="W174" s="27"/>
      <c r="X174" s="27"/>
      <c r="Y174" s="27"/>
      <c r="Z174" s="27"/>
      <c r="AA174" s="27"/>
      <c r="AB174" s="27"/>
      <c r="AC174" s="27"/>
      <c r="AD174" s="27"/>
      <c r="AE174" s="27"/>
      <c r="AF174" s="27"/>
      <c r="AG174" s="27"/>
      <c r="AH174" s="7"/>
      <c r="AI174" s="316"/>
      <c r="AJ174" s="50"/>
      <c r="AK174" s="210"/>
      <c r="AL174" s="210"/>
      <c r="AM174" s="250" t="str">
        <f>IF($J$28="", "",LIST!AP120)</f>
        <v/>
      </c>
    </row>
    <row r="175" spans="1:39" ht="15.75" thickBot="1" x14ac:dyDescent="0.3">
      <c r="C175" s="317" t="s">
        <v>3794</v>
      </c>
      <c r="D175" s="317"/>
      <c r="E175" s="317"/>
      <c r="F175" s="317"/>
      <c r="G175" s="317"/>
      <c r="H175" s="317"/>
      <c r="I175" s="317"/>
      <c r="J175" s="317"/>
      <c r="K175" s="317"/>
      <c r="L175" s="317"/>
      <c r="M175" s="317"/>
      <c r="N175" s="317"/>
      <c r="O175" s="317"/>
      <c r="P175" s="317"/>
      <c r="Q175" s="317"/>
      <c r="R175" s="317"/>
      <c r="S175" s="317"/>
      <c r="T175" s="317"/>
      <c r="U175" s="317"/>
      <c r="V175" s="317"/>
      <c r="W175" s="317"/>
      <c r="X175" s="317"/>
      <c r="Y175" s="317"/>
      <c r="Z175" s="317"/>
      <c r="AA175" s="317"/>
      <c r="AB175" s="317"/>
      <c r="AC175" s="317"/>
      <c r="AD175" s="317"/>
      <c r="AE175" s="317"/>
      <c r="AF175" s="317"/>
      <c r="AG175" s="317"/>
      <c r="AH175" s="317"/>
      <c r="AI175" s="317"/>
      <c r="AJ175" s="50"/>
      <c r="AK175" s="210"/>
      <c r="AL175" s="210"/>
      <c r="AM175" s="250" t="str">
        <f>IF($J$28="", "",LIST!AP121)</f>
        <v/>
      </c>
    </row>
    <row r="176" spans="1:39" ht="15" customHeight="1" x14ac:dyDescent="0.25">
      <c r="A176" s="363"/>
      <c r="B176" s="534"/>
      <c r="C176" s="319"/>
      <c r="D176" s="320"/>
      <c r="E176" s="320"/>
      <c r="F176" s="320"/>
      <c r="G176" s="320"/>
      <c r="H176" s="320"/>
      <c r="I176" s="320"/>
      <c r="J176" s="323" t="s">
        <v>58</v>
      </c>
      <c r="K176" s="324"/>
      <c r="L176" s="324"/>
      <c r="M176" s="324"/>
      <c r="N176" s="324"/>
      <c r="O176" s="324"/>
      <c r="P176" s="324"/>
      <c r="Q176" s="324"/>
      <c r="R176" s="324"/>
      <c r="S176" s="324"/>
      <c r="T176" s="324"/>
      <c r="U176" s="324"/>
      <c r="V176" s="324"/>
      <c r="W176" s="324"/>
      <c r="X176" s="324"/>
      <c r="Y176" s="324"/>
      <c r="Z176" s="324"/>
      <c r="AA176" s="324"/>
      <c r="AB176" s="325"/>
      <c r="AC176" s="332" t="s">
        <v>772</v>
      </c>
      <c r="AD176" s="333"/>
      <c r="AE176" s="333"/>
      <c r="AF176" s="333"/>
      <c r="AG176" s="333"/>
      <c r="AH176" s="333"/>
      <c r="AI176" s="334"/>
      <c r="AK176" s="210"/>
    </row>
    <row r="177" spans="1:35" ht="15" customHeight="1" thickBot="1" x14ac:dyDescent="0.3">
      <c r="A177" s="174"/>
      <c r="C177" s="321"/>
      <c r="D177" s="322"/>
      <c r="E177" s="322"/>
      <c r="F177" s="322"/>
      <c r="G177" s="322"/>
      <c r="H177" s="322"/>
      <c r="I177" s="322"/>
      <c r="J177" s="326"/>
      <c r="K177" s="327"/>
      <c r="L177" s="327"/>
      <c r="M177" s="327"/>
      <c r="N177" s="327"/>
      <c r="O177" s="327"/>
      <c r="P177" s="327"/>
      <c r="Q177" s="327"/>
      <c r="R177" s="327"/>
      <c r="S177" s="327"/>
      <c r="T177" s="327"/>
      <c r="U177" s="327"/>
      <c r="V177" s="327"/>
      <c r="W177" s="327"/>
      <c r="X177" s="327"/>
      <c r="Y177" s="327"/>
      <c r="Z177" s="327"/>
      <c r="AA177" s="327"/>
      <c r="AB177" s="328"/>
      <c r="AC177" s="335" t="str">
        <f>IF($AC$2&lt;&gt;"",$AC$2,"")</f>
        <v/>
      </c>
      <c r="AD177" s="336"/>
      <c r="AE177" s="336"/>
      <c r="AF177" s="336"/>
      <c r="AG177" s="336"/>
      <c r="AH177" s="336"/>
      <c r="AI177" s="337"/>
    </row>
    <row r="178" spans="1:35" ht="15" customHeight="1" x14ac:dyDescent="0.25">
      <c r="C178" s="338" t="s">
        <v>1906</v>
      </c>
      <c r="D178" s="339"/>
      <c r="E178" s="339"/>
      <c r="F178" s="339"/>
      <c r="G178" s="339"/>
      <c r="H178" s="339"/>
      <c r="I178" s="340"/>
      <c r="J178" s="326"/>
      <c r="K178" s="327"/>
      <c r="L178" s="327"/>
      <c r="M178" s="327"/>
      <c r="N178" s="327"/>
      <c r="O178" s="327"/>
      <c r="P178" s="327"/>
      <c r="Q178" s="327"/>
      <c r="R178" s="327"/>
      <c r="S178" s="327"/>
      <c r="T178" s="327"/>
      <c r="U178" s="327"/>
      <c r="V178" s="327"/>
      <c r="W178" s="327"/>
      <c r="X178" s="327"/>
      <c r="Y178" s="327"/>
      <c r="Z178" s="327"/>
      <c r="AA178" s="327"/>
      <c r="AB178" s="328"/>
      <c r="AC178" s="323" t="s">
        <v>59</v>
      </c>
      <c r="AD178" s="324"/>
      <c r="AE178" s="324"/>
      <c r="AF178" s="324"/>
      <c r="AG178" s="324"/>
      <c r="AH178" s="324"/>
      <c r="AI178" s="325"/>
    </row>
    <row r="179" spans="1:35" ht="15" customHeight="1" thickBot="1" x14ac:dyDescent="0.3">
      <c r="C179" s="341" t="s">
        <v>1905</v>
      </c>
      <c r="D179" s="342"/>
      <c r="E179" s="342"/>
      <c r="F179" s="342"/>
      <c r="G179" s="342"/>
      <c r="H179" s="342"/>
      <c r="I179" s="343"/>
      <c r="J179" s="326"/>
      <c r="K179" s="327"/>
      <c r="L179" s="327"/>
      <c r="M179" s="327"/>
      <c r="N179" s="327"/>
      <c r="O179" s="327"/>
      <c r="P179" s="327"/>
      <c r="Q179" s="327"/>
      <c r="R179" s="327"/>
      <c r="S179" s="327"/>
      <c r="T179" s="327"/>
      <c r="U179" s="327"/>
      <c r="V179" s="327"/>
      <c r="W179" s="327"/>
      <c r="X179" s="327"/>
      <c r="Y179" s="327"/>
      <c r="Z179" s="327"/>
      <c r="AA179" s="327"/>
      <c r="AB179" s="328"/>
      <c r="AC179" s="335" t="str">
        <f>IF($AC$4&lt;&gt;"",$AC$4,"")</f>
        <v/>
      </c>
      <c r="AD179" s="336"/>
      <c r="AE179" s="336"/>
      <c r="AF179" s="336"/>
      <c r="AG179" s="336"/>
      <c r="AH179" s="336"/>
      <c r="AI179" s="337"/>
    </row>
    <row r="180" spans="1:35" ht="15.75" thickBot="1" x14ac:dyDescent="0.3">
      <c r="C180" s="344"/>
      <c r="D180" s="345"/>
      <c r="E180" s="345"/>
      <c r="F180" s="345"/>
      <c r="G180" s="345"/>
      <c r="H180" s="345"/>
      <c r="I180" s="346"/>
      <c r="J180" s="329"/>
      <c r="K180" s="330"/>
      <c r="L180" s="330"/>
      <c r="M180" s="330"/>
      <c r="N180" s="330"/>
      <c r="O180" s="330"/>
      <c r="P180" s="330"/>
      <c r="Q180" s="330"/>
      <c r="R180" s="330"/>
      <c r="S180" s="330"/>
      <c r="T180" s="330"/>
      <c r="U180" s="330"/>
      <c r="V180" s="330"/>
      <c r="W180" s="330"/>
      <c r="X180" s="330"/>
      <c r="Y180" s="330"/>
      <c r="Z180" s="330"/>
      <c r="AA180" s="330"/>
      <c r="AB180" s="331"/>
      <c r="AC180" s="347" t="s">
        <v>1631</v>
      </c>
      <c r="AD180" s="348"/>
      <c r="AE180" s="348"/>
      <c r="AF180" s="348"/>
      <c r="AG180" s="349" t="str">
        <f>IF($AG$5&lt;&gt;"",$AG$5,"")</f>
        <v>3</v>
      </c>
      <c r="AH180" s="349"/>
      <c r="AI180" s="75"/>
    </row>
    <row r="181" spans="1:35" x14ac:dyDescent="0.25">
      <c r="C181" s="21"/>
      <c r="D181" s="21"/>
      <c r="E181" s="21"/>
      <c r="F181" s="21"/>
      <c r="G181" s="21"/>
      <c r="H181" s="21"/>
      <c r="I181" s="21"/>
      <c r="J181" s="21"/>
      <c r="K181" s="21"/>
      <c r="L181" s="21"/>
      <c r="M181" s="21"/>
      <c r="N181" s="21"/>
      <c r="O181" s="21"/>
      <c r="P181" s="21"/>
      <c r="Q181" s="21"/>
      <c r="R181" s="21"/>
      <c r="S181" s="21"/>
      <c r="T181" s="21"/>
      <c r="U181" s="21"/>
      <c r="V181" s="21"/>
      <c r="W181" s="21"/>
      <c r="X181" s="21"/>
      <c r="Y181" s="21"/>
      <c r="Z181" s="21"/>
      <c r="AA181" s="21"/>
      <c r="AB181" s="21"/>
      <c r="AC181" s="21"/>
      <c r="AD181" s="21"/>
      <c r="AE181" s="21"/>
      <c r="AF181" s="21"/>
      <c r="AG181" s="21"/>
      <c r="AH181" s="7"/>
      <c r="AI181" s="7"/>
    </row>
    <row r="182" spans="1:35" ht="18.75" x14ac:dyDescent="0.3">
      <c r="C182" s="78"/>
      <c r="D182" s="79"/>
      <c r="E182" s="80"/>
      <c r="F182" s="80"/>
      <c r="G182" s="80"/>
      <c r="H182" s="79"/>
      <c r="I182" s="79"/>
      <c r="J182" s="79"/>
      <c r="K182" s="79"/>
      <c r="L182" s="79"/>
      <c r="M182" s="79"/>
      <c r="N182" s="79"/>
      <c r="O182" s="79"/>
      <c r="P182" s="81"/>
      <c r="Q182" s="81"/>
      <c r="R182" s="81"/>
      <c r="S182" s="81"/>
      <c r="T182" s="79"/>
      <c r="U182" s="79"/>
      <c r="V182" s="79"/>
      <c r="W182" s="79"/>
      <c r="X182" s="79"/>
      <c r="Y182" s="79"/>
      <c r="Z182" s="79"/>
      <c r="AA182" s="79"/>
      <c r="AB182" s="79"/>
      <c r="AC182" s="79"/>
      <c r="AD182" s="79"/>
      <c r="AE182" s="79"/>
      <c r="AF182" s="79"/>
      <c r="AG182" s="79"/>
      <c r="AH182" s="80"/>
      <c r="AI182" s="80"/>
    </row>
    <row r="183" spans="1:35" ht="15" customHeight="1" x14ac:dyDescent="0.25">
      <c r="C183" s="80"/>
      <c r="D183" s="99"/>
      <c r="E183" s="99"/>
      <c r="F183" s="99"/>
      <c r="G183" s="99"/>
      <c r="H183" s="99"/>
      <c r="I183" s="99"/>
      <c r="J183" s="99"/>
      <c r="K183" s="99"/>
      <c r="L183" s="99"/>
      <c r="M183" s="99"/>
      <c r="N183" s="99"/>
      <c r="O183" s="99"/>
      <c r="P183" s="99"/>
      <c r="Q183" s="99"/>
      <c r="R183" s="99"/>
      <c r="S183" s="99"/>
      <c r="T183" s="99"/>
      <c r="U183" s="99"/>
      <c r="V183" s="99"/>
      <c r="W183" s="99"/>
      <c r="X183" s="99"/>
      <c r="Y183" s="99"/>
      <c r="Z183" s="99"/>
      <c r="AA183" s="99"/>
      <c r="AB183" s="99"/>
      <c r="AC183" s="99"/>
      <c r="AD183" s="99"/>
      <c r="AE183" s="99"/>
      <c r="AF183" s="99"/>
      <c r="AG183" s="99"/>
      <c r="AH183" s="79"/>
      <c r="AI183" s="80"/>
    </row>
    <row r="184" spans="1:35" ht="15" customHeight="1" x14ac:dyDescent="0.25">
      <c r="C184" s="80"/>
      <c r="D184" s="99"/>
      <c r="E184" s="99"/>
      <c r="F184" s="99"/>
      <c r="G184" s="99"/>
      <c r="H184" s="99"/>
      <c r="I184" s="99"/>
      <c r="J184" s="99"/>
      <c r="K184" s="99"/>
      <c r="L184" s="99"/>
      <c r="M184" s="99"/>
      <c r="N184" s="99"/>
      <c r="O184" s="99"/>
      <c r="P184" s="99"/>
      <c r="Q184" s="99"/>
      <c r="R184" s="99"/>
      <c r="S184" s="99"/>
      <c r="T184" s="99"/>
      <c r="U184" s="99"/>
      <c r="V184" s="99"/>
      <c r="W184" s="99"/>
      <c r="X184" s="99"/>
      <c r="Y184" s="99"/>
      <c r="Z184" s="99"/>
      <c r="AA184" s="99"/>
      <c r="AB184" s="99"/>
      <c r="AC184" s="99"/>
      <c r="AD184" s="99"/>
      <c r="AE184" s="99"/>
      <c r="AF184" s="99"/>
      <c r="AG184" s="99"/>
      <c r="AH184" s="79"/>
      <c r="AI184" s="80"/>
    </row>
    <row r="185" spans="1:35" x14ac:dyDescent="0.25">
      <c r="C185" s="80"/>
      <c r="D185" s="99"/>
      <c r="E185" s="99"/>
      <c r="F185" s="99"/>
      <c r="G185" s="99"/>
      <c r="H185" s="99"/>
      <c r="I185" s="99"/>
      <c r="J185" s="99"/>
      <c r="K185" s="99"/>
      <c r="L185" s="99"/>
      <c r="M185" s="99"/>
      <c r="N185" s="99"/>
      <c r="O185" s="99"/>
      <c r="P185" s="99"/>
      <c r="Q185" s="99"/>
      <c r="R185" s="99"/>
      <c r="S185" s="99"/>
      <c r="T185" s="99"/>
      <c r="U185" s="99"/>
      <c r="V185" s="99"/>
      <c r="W185" s="99"/>
      <c r="X185" s="99"/>
      <c r="Y185" s="99"/>
      <c r="Z185" s="99"/>
      <c r="AA185" s="99"/>
      <c r="AB185" s="99"/>
      <c r="AC185" s="99"/>
      <c r="AD185" s="99"/>
      <c r="AE185" s="99"/>
      <c r="AF185" s="99"/>
      <c r="AG185" s="99"/>
      <c r="AH185" s="79"/>
      <c r="AI185" s="80"/>
    </row>
    <row r="186" spans="1:35" x14ac:dyDescent="0.25">
      <c r="C186" s="79"/>
      <c r="D186" s="82"/>
      <c r="E186" s="79"/>
      <c r="F186" s="79"/>
      <c r="G186" s="79"/>
      <c r="H186" s="79"/>
      <c r="I186" s="79"/>
      <c r="J186" s="79"/>
      <c r="K186" s="79"/>
      <c r="L186" s="79"/>
      <c r="M186" s="79"/>
      <c r="N186" s="79"/>
      <c r="O186" s="79"/>
      <c r="P186" s="79"/>
      <c r="Q186" s="79"/>
      <c r="R186" s="79"/>
      <c r="S186" s="79"/>
      <c r="T186" s="79"/>
      <c r="U186" s="79"/>
      <c r="V186" s="79"/>
      <c r="W186" s="79"/>
      <c r="X186" s="79"/>
      <c r="Y186" s="79"/>
      <c r="Z186" s="79"/>
      <c r="AA186" s="79"/>
      <c r="AB186" s="79"/>
      <c r="AC186" s="79"/>
      <c r="AD186" s="79"/>
      <c r="AE186" s="79"/>
      <c r="AF186" s="79"/>
      <c r="AG186" s="79"/>
      <c r="AH186" s="79"/>
      <c r="AI186" s="79"/>
    </row>
    <row r="187" spans="1:35" x14ac:dyDescent="0.25">
      <c r="C187" s="79"/>
      <c r="D187" s="82"/>
      <c r="E187" s="79"/>
      <c r="F187" s="79"/>
      <c r="G187" s="79"/>
      <c r="H187" s="79"/>
      <c r="I187" s="79"/>
      <c r="J187" s="79"/>
      <c r="K187" s="79"/>
      <c r="L187" s="79"/>
      <c r="M187" s="79"/>
      <c r="N187" s="79"/>
      <c r="O187" s="79"/>
      <c r="P187" s="79"/>
      <c r="Q187" s="79"/>
      <c r="R187" s="79"/>
      <c r="S187" s="79"/>
      <c r="T187" s="79"/>
      <c r="U187" s="79"/>
      <c r="V187" s="79"/>
      <c r="W187" s="79"/>
      <c r="X187" s="79"/>
      <c r="Y187" s="79"/>
      <c r="Z187" s="79"/>
      <c r="AA187" s="79"/>
      <c r="AB187" s="79"/>
      <c r="AC187" s="79"/>
      <c r="AD187" s="79"/>
      <c r="AE187" s="79"/>
      <c r="AF187" s="79"/>
      <c r="AG187" s="79"/>
      <c r="AH187" s="79"/>
      <c r="AI187" s="79"/>
    </row>
    <row r="188" spans="1:35" ht="15" customHeight="1" x14ac:dyDescent="0.25">
      <c r="C188" s="100"/>
      <c r="D188" s="100"/>
      <c r="E188" s="100"/>
      <c r="F188" s="100"/>
      <c r="G188" s="100"/>
      <c r="H188" s="100"/>
      <c r="I188" s="100"/>
      <c r="J188" s="100"/>
      <c r="K188" s="100"/>
      <c r="L188" s="100"/>
      <c r="M188" s="100"/>
      <c r="N188" s="100"/>
      <c r="O188" s="100"/>
      <c r="P188" s="100"/>
      <c r="Q188" s="100"/>
      <c r="R188" s="100"/>
      <c r="S188" s="83"/>
      <c r="T188" s="100"/>
      <c r="U188" s="100"/>
      <c r="V188" s="100"/>
      <c r="W188" s="100"/>
      <c r="X188" s="100"/>
      <c r="Y188" s="100"/>
      <c r="Z188" s="100"/>
      <c r="AA188" s="100"/>
      <c r="AB188" s="100"/>
      <c r="AC188" s="100"/>
      <c r="AD188" s="100"/>
      <c r="AE188" s="100"/>
      <c r="AF188" s="100"/>
      <c r="AG188" s="100"/>
      <c r="AH188" s="100"/>
      <c r="AI188" s="100"/>
    </row>
    <row r="189" spans="1:35" ht="15" customHeight="1" x14ac:dyDescent="0.25">
      <c r="C189" s="100"/>
      <c r="D189" s="100"/>
      <c r="E189" s="100"/>
      <c r="F189" s="100"/>
      <c r="G189" s="100"/>
      <c r="H189" s="100"/>
      <c r="I189" s="100"/>
      <c r="J189" s="100"/>
      <c r="K189" s="100"/>
      <c r="L189" s="100"/>
      <c r="M189" s="100"/>
      <c r="N189" s="100"/>
      <c r="O189" s="100"/>
      <c r="P189" s="100"/>
      <c r="Q189" s="100"/>
      <c r="R189" s="100"/>
      <c r="S189" s="84"/>
      <c r="T189" s="100"/>
      <c r="U189" s="100"/>
      <c r="V189" s="100"/>
      <c r="W189" s="100"/>
      <c r="X189" s="100"/>
      <c r="Y189" s="100"/>
      <c r="Z189" s="100"/>
      <c r="AA189" s="100"/>
      <c r="AB189" s="100"/>
      <c r="AC189" s="100"/>
      <c r="AD189" s="100"/>
      <c r="AE189" s="100"/>
      <c r="AF189" s="100"/>
      <c r="AG189" s="100"/>
      <c r="AH189" s="100"/>
      <c r="AI189" s="100"/>
    </row>
    <row r="190" spans="1:35" x14ac:dyDescent="0.25">
      <c r="C190" s="79"/>
      <c r="D190" s="79"/>
      <c r="E190" s="80"/>
      <c r="F190" s="80"/>
      <c r="G190" s="80"/>
      <c r="H190" s="80"/>
      <c r="I190" s="80"/>
      <c r="J190" s="85"/>
      <c r="K190" s="86"/>
      <c r="L190" s="85"/>
      <c r="M190" s="87"/>
      <c r="N190" s="87"/>
      <c r="O190" s="87"/>
      <c r="P190" s="87"/>
      <c r="Q190" s="87"/>
      <c r="R190" s="80"/>
      <c r="S190" s="80"/>
      <c r="T190" s="80"/>
      <c r="U190" s="79"/>
      <c r="V190" s="79"/>
      <c r="W190" s="80"/>
      <c r="X190" s="80"/>
      <c r="Y190" s="80"/>
      <c r="Z190" s="80"/>
      <c r="AA190" s="80"/>
      <c r="AB190" s="85"/>
      <c r="AC190" s="86"/>
      <c r="AD190" s="85"/>
      <c r="AE190" s="87"/>
      <c r="AF190" s="87"/>
      <c r="AG190" s="87"/>
      <c r="AH190" s="87"/>
      <c r="AI190" s="87"/>
    </row>
    <row r="191" spans="1:35" x14ac:dyDescent="0.25">
      <c r="C191" s="79"/>
      <c r="D191" s="80"/>
      <c r="E191" s="80"/>
      <c r="F191" s="80"/>
      <c r="G191" s="80"/>
      <c r="H191" s="80"/>
      <c r="I191" s="80"/>
      <c r="J191" s="87"/>
      <c r="K191" s="87"/>
      <c r="L191" s="87"/>
      <c r="M191" s="87"/>
      <c r="N191" s="87"/>
      <c r="O191" s="87"/>
      <c r="P191" s="87"/>
      <c r="Q191" s="87"/>
      <c r="R191" s="80"/>
      <c r="S191" s="80"/>
      <c r="T191" s="80"/>
      <c r="U191" s="79"/>
      <c r="V191" s="79"/>
      <c r="W191" s="80"/>
      <c r="X191" s="80"/>
      <c r="Y191" s="80"/>
      <c r="Z191" s="80"/>
      <c r="AA191" s="80"/>
      <c r="AB191" s="87"/>
      <c r="AC191" s="87"/>
      <c r="AD191" s="87"/>
      <c r="AE191" s="87"/>
      <c r="AF191" s="87"/>
      <c r="AG191" s="87"/>
      <c r="AH191" s="87"/>
      <c r="AI191" s="87"/>
    </row>
    <row r="192" spans="1:35" x14ac:dyDescent="0.25">
      <c r="C192" s="79"/>
      <c r="D192" s="88"/>
      <c r="E192" s="88"/>
      <c r="F192" s="88"/>
      <c r="G192" s="88"/>
      <c r="H192" s="88"/>
      <c r="I192" s="87"/>
      <c r="J192" s="87"/>
      <c r="K192" s="87"/>
      <c r="L192" s="87"/>
      <c r="M192" s="87"/>
      <c r="N192" s="87"/>
      <c r="O192" s="87"/>
      <c r="P192" s="87"/>
      <c r="Q192" s="87"/>
      <c r="R192" s="80"/>
      <c r="S192" s="80"/>
      <c r="T192" s="80"/>
      <c r="U192" s="79"/>
      <c r="V192" s="79"/>
      <c r="W192" s="88"/>
      <c r="X192" s="88"/>
      <c r="Y192" s="88"/>
      <c r="Z192" s="88"/>
      <c r="AA192" s="88"/>
      <c r="AB192" s="87"/>
      <c r="AC192" s="87"/>
      <c r="AD192" s="87"/>
      <c r="AE192" s="87"/>
      <c r="AF192" s="87"/>
      <c r="AG192" s="87"/>
      <c r="AH192" s="87"/>
      <c r="AI192" s="87"/>
    </row>
    <row r="193" spans="3:35" x14ac:dyDescent="0.25">
      <c r="C193" s="79"/>
      <c r="D193" s="88"/>
      <c r="E193" s="88"/>
      <c r="F193" s="88"/>
      <c r="G193" s="88"/>
      <c r="H193" s="88"/>
      <c r="I193" s="87"/>
      <c r="J193" s="87"/>
      <c r="K193" s="87"/>
      <c r="L193" s="87"/>
      <c r="M193" s="87"/>
      <c r="N193" s="87"/>
      <c r="O193" s="87"/>
      <c r="P193" s="87"/>
      <c r="Q193" s="87"/>
      <c r="R193" s="80"/>
      <c r="S193" s="80"/>
      <c r="T193" s="80"/>
      <c r="U193" s="79"/>
      <c r="V193" s="79"/>
      <c r="W193" s="88"/>
      <c r="X193" s="88"/>
      <c r="Y193" s="88"/>
      <c r="Z193" s="88"/>
      <c r="AA193" s="88"/>
      <c r="AB193" s="87"/>
      <c r="AC193" s="87"/>
      <c r="AD193" s="87"/>
      <c r="AE193" s="87"/>
      <c r="AF193" s="87"/>
      <c r="AG193" s="87"/>
      <c r="AH193" s="87"/>
      <c r="AI193" s="87"/>
    </row>
    <row r="194" spans="3:35" x14ac:dyDescent="0.25">
      <c r="C194" s="80"/>
      <c r="D194" s="80"/>
      <c r="E194" s="80"/>
      <c r="F194" s="80"/>
      <c r="G194" s="80"/>
      <c r="H194" s="80"/>
      <c r="I194" s="80"/>
      <c r="J194" s="80"/>
      <c r="K194" s="80"/>
      <c r="L194" s="80"/>
      <c r="M194" s="80"/>
      <c r="N194" s="80"/>
      <c r="O194" s="80"/>
      <c r="P194" s="80"/>
      <c r="Q194" s="80"/>
      <c r="R194" s="80"/>
      <c r="S194" s="80"/>
      <c r="T194" s="80"/>
      <c r="U194" s="80"/>
      <c r="V194" s="80"/>
      <c r="W194" s="80"/>
      <c r="X194" s="80"/>
      <c r="Y194" s="80"/>
      <c r="Z194" s="80"/>
      <c r="AA194" s="80"/>
      <c r="AB194" s="80"/>
      <c r="AC194" s="80"/>
      <c r="AD194" s="80"/>
      <c r="AE194" s="80"/>
      <c r="AF194" s="80"/>
      <c r="AG194" s="80"/>
      <c r="AH194" s="80"/>
      <c r="AI194" s="80"/>
    </row>
    <row r="195" spans="3:35" x14ac:dyDescent="0.25">
      <c r="C195" s="80"/>
      <c r="D195" s="79"/>
      <c r="E195" s="79"/>
      <c r="F195" s="79"/>
      <c r="G195" s="79"/>
      <c r="H195" s="79"/>
      <c r="I195" s="79"/>
      <c r="J195" s="79"/>
      <c r="K195" s="80"/>
      <c r="L195" s="80"/>
      <c r="M195" s="80"/>
      <c r="N195" s="80"/>
      <c r="O195" s="80"/>
      <c r="P195" s="80"/>
      <c r="Q195" s="80"/>
      <c r="R195" s="80"/>
      <c r="S195" s="80"/>
      <c r="T195" s="80"/>
      <c r="U195" s="80"/>
      <c r="V195" s="82"/>
      <c r="W195" s="79"/>
      <c r="X195" s="79"/>
      <c r="Y195" s="79"/>
      <c r="Z195" s="79"/>
      <c r="AA195" s="79"/>
      <c r="AB195" s="79"/>
      <c r="AC195" s="80"/>
      <c r="AD195" s="80"/>
      <c r="AE195" s="80"/>
      <c r="AF195" s="80"/>
      <c r="AG195" s="80"/>
      <c r="AH195" s="80"/>
      <c r="AI195" s="80"/>
    </row>
    <row r="196" spans="3:35" x14ac:dyDescent="0.25">
      <c r="C196" s="80"/>
      <c r="D196" s="80"/>
      <c r="E196" s="80"/>
      <c r="F196" s="80"/>
      <c r="G196" s="80"/>
      <c r="H196" s="80"/>
      <c r="I196" s="87"/>
      <c r="J196" s="87"/>
      <c r="K196" s="87"/>
      <c r="L196" s="87"/>
      <c r="M196" s="87"/>
      <c r="N196" s="87"/>
      <c r="O196" s="87"/>
      <c r="P196" s="87"/>
      <c r="Q196" s="87"/>
      <c r="R196" s="80"/>
      <c r="S196" s="80"/>
      <c r="T196" s="80"/>
      <c r="U196" s="80"/>
      <c r="V196" s="79"/>
      <c r="W196" s="80"/>
      <c r="X196" s="80"/>
      <c r="Y196" s="80"/>
      <c r="Z196" s="80"/>
      <c r="AA196" s="80"/>
      <c r="AB196" s="87"/>
      <c r="AC196" s="87"/>
      <c r="AD196" s="87"/>
      <c r="AE196" s="87"/>
      <c r="AF196" s="87"/>
      <c r="AG196" s="87"/>
      <c r="AH196" s="87"/>
      <c r="AI196" s="87"/>
    </row>
    <row r="197" spans="3:35" x14ac:dyDescent="0.25">
      <c r="C197" s="80"/>
      <c r="D197" s="80"/>
      <c r="E197" s="80"/>
      <c r="F197" s="80"/>
      <c r="G197" s="80"/>
      <c r="H197" s="80"/>
      <c r="I197" s="87"/>
      <c r="J197" s="87"/>
      <c r="K197" s="87"/>
      <c r="L197" s="87"/>
      <c r="M197" s="87"/>
      <c r="N197" s="87"/>
      <c r="O197" s="87"/>
      <c r="P197" s="87"/>
      <c r="Q197" s="87"/>
      <c r="R197" s="80"/>
      <c r="S197" s="80"/>
      <c r="T197" s="80"/>
      <c r="U197" s="80"/>
      <c r="V197" s="79"/>
      <c r="W197" s="80"/>
      <c r="X197" s="80"/>
      <c r="Y197" s="80"/>
      <c r="Z197" s="80"/>
      <c r="AA197" s="80"/>
      <c r="AB197" s="87"/>
      <c r="AC197" s="87"/>
      <c r="AD197" s="87"/>
      <c r="AE197" s="87"/>
      <c r="AF197" s="87"/>
      <c r="AG197" s="87"/>
      <c r="AH197" s="87"/>
      <c r="AI197" s="87"/>
    </row>
    <row r="198" spans="3:35" x14ac:dyDescent="0.25">
      <c r="C198" s="80"/>
      <c r="D198" s="79"/>
      <c r="E198" s="80"/>
      <c r="F198" s="80"/>
      <c r="G198" s="80"/>
      <c r="H198" s="80"/>
      <c r="I198" s="87"/>
      <c r="J198" s="87"/>
      <c r="K198" s="87"/>
      <c r="L198" s="87"/>
      <c r="M198" s="87"/>
      <c r="N198" s="87"/>
      <c r="O198" s="87"/>
      <c r="P198" s="87"/>
      <c r="Q198" s="87"/>
      <c r="R198" s="80"/>
      <c r="S198" s="80"/>
      <c r="T198" s="80"/>
      <c r="U198" s="80"/>
      <c r="V198" s="79"/>
      <c r="W198" s="80"/>
      <c r="X198" s="80"/>
      <c r="Y198" s="80"/>
      <c r="Z198" s="80"/>
      <c r="AA198" s="80"/>
      <c r="AB198" s="87"/>
      <c r="AC198" s="87"/>
      <c r="AD198" s="87"/>
      <c r="AE198" s="87"/>
      <c r="AF198" s="87"/>
      <c r="AG198" s="87"/>
      <c r="AH198" s="87"/>
      <c r="AI198" s="87"/>
    </row>
    <row r="199" spans="3:35" x14ac:dyDescent="0.25">
      <c r="C199" s="80"/>
      <c r="D199" s="80"/>
      <c r="E199" s="80"/>
      <c r="F199" s="80"/>
      <c r="G199" s="80"/>
      <c r="H199" s="80"/>
      <c r="I199" s="80"/>
      <c r="J199" s="80"/>
      <c r="K199" s="80"/>
      <c r="L199" s="80"/>
      <c r="M199" s="80"/>
      <c r="N199" s="80"/>
      <c r="O199" s="80"/>
      <c r="P199" s="80"/>
      <c r="Q199" s="80"/>
      <c r="R199" s="80"/>
      <c r="S199" s="80"/>
      <c r="T199" s="80"/>
      <c r="U199" s="80"/>
      <c r="V199" s="80"/>
      <c r="W199" s="80"/>
      <c r="X199" s="80"/>
      <c r="Y199" s="80"/>
      <c r="Z199" s="80"/>
      <c r="AA199" s="80"/>
      <c r="AB199" s="80"/>
      <c r="AC199" s="80"/>
      <c r="AD199" s="80"/>
      <c r="AE199" s="80"/>
      <c r="AF199" s="80"/>
      <c r="AG199" s="80"/>
      <c r="AH199" s="80"/>
      <c r="AI199" s="80"/>
    </row>
    <row r="200" spans="3:35" x14ac:dyDescent="0.25">
      <c r="C200" s="80"/>
      <c r="D200" s="82"/>
      <c r="E200" s="79"/>
      <c r="F200" s="79"/>
      <c r="G200" s="79"/>
      <c r="H200" s="79"/>
      <c r="I200" s="79"/>
      <c r="J200" s="79"/>
      <c r="K200" s="79"/>
      <c r="L200" s="79"/>
      <c r="M200" s="79"/>
      <c r="N200" s="79"/>
      <c r="O200" s="79"/>
      <c r="P200" s="80"/>
      <c r="Q200" s="80"/>
      <c r="R200" s="80"/>
      <c r="S200" s="80"/>
      <c r="T200" s="80"/>
      <c r="U200" s="80"/>
      <c r="V200" s="82"/>
      <c r="W200" s="79"/>
      <c r="X200" s="79"/>
      <c r="Y200" s="79"/>
      <c r="Z200" s="79"/>
      <c r="AA200" s="79"/>
      <c r="AB200" s="79"/>
      <c r="AC200" s="79"/>
      <c r="AD200" s="79"/>
      <c r="AE200" s="79"/>
      <c r="AF200" s="79"/>
      <c r="AG200" s="79"/>
      <c r="AH200" s="80"/>
      <c r="AI200" s="80"/>
    </row>
    <row r="201" spans="3:35" x14ac:dyDescent="0.25">
      <c r="C201" s="80"/>
      <c r="D201" s="79"/>
      <c r="E201" s="80"/>
      <c r="F201" s="80"/>
      <c r="G201" s="80"/>
      <c r="H201" s="80"/>
      <c r="I201" s="80"/>
      <c r="J201" s="87"/>
      <c r="K201" s="87"/>
      <c r="L201" s="87"/>
      <c r="M201" s="87"/>
      <c r="N201" s="87"/>
      <c r="O201" s="87"/>
      <c r="P201" s="87"/>
      <c r="Q201" s="87"/>
      <c r="R201" s="80"/>
      <c r="S201" s="80"/>
      <c r="T201" s="80"/>
      <c r="U201" s="80"/>
      <c r="V201" s="79"/>
      <c r="W201" s="80"/>
      <c r="X201" s="80"/>
      <c r="Y201" s="80"/>
      <c r="Z201" s="80"/>
      <c r="AA201" s="80"/>
      <c r="AB201" s="87"/>
      <c r="AC201" s="87"/>
      <c r="AD201" s="87"/>
      <c r="AE201" s="87"/>
      <c r="AF201" s="87"/>
      <c r="AG201" s="87"/>
      <c r="AH201" s="87"/>
      <c r="AI201" s="87"/>
    </row>
    <row r="202" spans="3:35" x14ac:dyDescent="0.25">
      <c r="C202" s="80"/>
      <c r="D202" s="79"/>
      <c r="E202" s="80"/>
      <c r="F202" s="80"/>
      <c r="G202" s="80"/>
      <c r="H202" s="80"/>
      <c r="I202" s="80"/>
      <c r="J202" s="87"/>
      <c r="K202" s="87"/>
      <c r="L202" s="87"/>
      <c r="M202" s="87"/>
      <c r="N202" s="87"/>
      <c r="O202" s="87"/>
      <c r="P202" s="87"/>
      <c r="Q202" s="87"/>
      <c r="R202" s="80"/>
      <c r="S202" s="80"/>
      <c r="T202" s="80"/>
      <c r="U202" s="80"/>
      <c r="V202" s="79"/>
      <c r="W202" s="80"/>
      <c r="X202" s="80"/>
      <c r="Y202" s="80"/>
      <c r="Z202" s="80"/>
      <c r="AA202" s="80"/>
      <c r="AB202" s="87"/>
      <c r="AC202" s="87"/>
      <c r="AD202" s="87"/>
      <c r="AE202" s="87"/>
      <c r="AF202" s="87"/>
      <c r="AG202" s="87"/>
      <c r="AH202" s="87"/>
      <c r="AI202" s="87"/>
    </row>
    <row r="203" spans="3:35" x14ac:dyDescent="0.25">
      <c r="C203" s="80"/>
      <c r="D203" s="79"/>
      <c r="E203" s="80"/>
      <c r="F203" s="80"/>
      <c r="G203" s="80"/>
      <c r="H203" s="80"/>
      <c r="I203" s="80"/>
      <c r="J203" s="87"/>
      <c r="K203" s="87"/>
      <c r="L203" s="87"/>
      <c r="M203" s="87"/>
      <c r="N203" s="87"/>
      <c r="O203" s="87"/>
      <c r="P203" s="87"/>
      <c r="Q203" s="87"/>
      <c r="R203" s="80"/>
      <c r="S203" s="80"/>
      <c r="T203" s="80"/>
      <c r="U203" s="80"/>
      <c r="V203" s="79"/>
      <c r="W203" s="80"/>
      <c r="X203" s="80"/>
      <c r="Y203" s="80"/>
      <c r="Z203" s="80"/>
      <c r="AA203" s="80"/>
      <c r="AB203" s="87"/>
      <c r="AC203" s="87"/>
      <c r="AD203" s="87"/>
      <c r="AE203" s="87"/>
      <c r="AF203" s="87"/>
      <c r="AG203" s="87"/>
      <c r="AH203" s="87"/>
      <c r="AI203" s="87"/>
    </row>
    <row r="204" spans="3:35" x14ac:dyDescent="0.25">
      <c r="C204" s="80"/>
      <c r="D204" s="88"/>
      <c r="E204" s="88"/>
      <c r="F204" s="80"/>
      <c r="G204" s="88"/>
      <c r="H204" s="88"/>
      <c r="I204" s="80"/>
      <c r="J204" s="88"/>
      <c r="K204" s="88"/>
      <c r="L204" s="80"/>
      <c r="M204" s="88"/>
      <c r="N204" s="88"/>
      <c r="O204" s="80"/>
      <c r="P204" s="88"/>
      <c r="Q204" s="88"/>
      <c r="R204" s="80"/>
      <c r="S204" s="80"/>
      <c r="T204" s="80"/>
      <c r="U204" s="80"/>
      <c r="V204" s="88"/>
      <c r="W204" s="88"/>
      <c r="X204" s="80"/>
      <c r="Y204" s="88"/>
      <c r="Z204" s="88"/>
      <c r="AA204" s="80"/>
      <c r="AB204" s="88"/>
      <c r="AC204" s="88"/>
      <c r="AD204" s="80"/>
      <c r="AE204" s="88"/>
      <c r="AF204" s="88"/>
      <c r="AG204" s="80"/>
      <c r="AH204" s="88"/>
      <c r="AI204" s="88"/>
    </row>
    <row r="205" spans="3:35" x14ac:dyDescent="0.25">
      <c r="C205" s="79"/>
      <c r="D205" s="79"/>
      <c r="E205" s="80"/>
      <c r="F205" s="80"/>
      <c r="G205" s="80"/>
      <c r="H205" s="80"/>
      <c r="I205" s="80"/>
      <c r="J205" s="85"/>
      <c r="K205" s="86"/>
      <c r="L205" s="85"/>
      <c r="M205" s="87"/>
      <c r="N205" s="87"/>
      <c r="O205" s="87"/>
      <c r="P205" s="87"/>
      <c r="Q205" s="87"/>
      <c r="R205" s="80"/>
      <c r="S205" s="80"/>
      <c r="T205" s="80"/>
      <c r="U205" s="79"/>
      <c r="V205" s="79"/>
      <c r="W205" s="80"/>
      <c r="X205" s="80"/>
      <c r="Y205" s="80"/>
      <c r="Z205" s="80"/>
      <c r="AA205" s="80"/>
      <c r="AB205" s="85"/>
      <c r="AC205" s="86"/>
      <c r="AD205" s="85"/>
      <c r="AE205" s="87"/>
      <c r="AF205" s="87"/>
      <c r="AG205" s="87"/>
      <c r="AH205" s="87"/>
      <c r="AI205" s="87"/>
    </row>
    <row r="206" spans="3:35" x14ac:dyDescent="0.25">
      <c r="C206" s="79"/>
      <c r="D206" s="79"/>
      <c r="E206" s="88"/>
      <c r="F206" s="88"/>
      <c r="G206" s="88"/>
      <c r="H206" s="88"/>
      <c r="I206" s="88"/>
      <c r="J206" s="87"/>
      <c r="K206" s="87"/>
      <c r="L206" s="87"/>
      <c r="M206" s="87"/>
      <c r="N206" s="87"/>
      <c r="O206" s="87"/>
      <c r="P206" s="87"/>
      <c r="Q206" s="87"/>
      <c r="R206" s="80"/>
      <c r="S206" s="80"/>
      <c r="T206" s="80"/>
      <c r="U206" s="79"/>
      <c r="V206" s="79"/>
      <c r="W206" s="88"/>
      <c r="X206" s="88"/>
      <c r="Y206" s="88"/>
      <c r="Z206" s="88"/>
      <c r="AA206" s="88"/>
      <c r="AB206" s="87"/>
      <c r="AC206" s="87"/>
      <c r="AD206" s="87"/>
      <c r="AE206" s="87"/>
      <c r="AF206" s="87"/>
      <c r="AG206" s="87"/>
      <c r="AH206" s="87"/>
      <c r="AI206" s="87"/>
    </row>
    <row r="207" spans="3:35" x14ac:dyDescent="0.25">
      <c r="C207" s="79"/>
      <c r="D207" s="79"/>
      <c r="E207" s="88"/>
      <c r="F207" s="88"/>
      <c r="G207" s="88"/>
      <c r="H207" s="88"/>
      <c r="I207" s="88"/>
      <c r="J207" s="87"/>
      <c r="K207" s="87"/>
      <c r="L207" s="87"/>
      <c r="M207" s="87"/>
      <c r="N207" s="87"/>
      <c r="O207" s="87"/>
      <c r="P207" s="87"/>
      <c r="Q207" s="87"/>
      <c r="R207" s="80"/>
      <c r="S207" s="80"/>
      <c r="T207" s="80"/>
      <c r="U207" s="79"/>
      <c r="V207" s="79"/>
      <c r="W207" s="88"/>
      <c r="X207" s="88"/>
      <c r="Y207" s="88"/>
      <c r="Z207" s="88"/>
      <c r="AA207" s="88"/>
      <c r="AB207" s="87"/>
      <c r="AC207" s="87"/>
      <c r="AD207" s="87"/>
      <c r="AE207" s="87"/>
      <c r="AF207" s="87"/>
      <c r="AG207" s="87"/>
      <c r="AH207" s="87"/>
      <c r="AI207" s="87"/>
    </row>
    <row r="208" spans="3:35" x14ac:dyDescent="0.25">
      <c r="C208" s="79"/>
      <c r="D208" s="79"/>
      <c r="E208" s="79"/>
      <c r="F208" s="79"/>
      <c r="G208" s="79"/>
      <c r="H208" s="79"/>
      <c r="I208" s="79"/>
      <c r="J208" s="79"/>
      <c r="K208" s="79"/>
      <c r="L208" s="79"/>
      <c r="M208" s="79"/>
      <c r="N208" s="79"/>
      <c r="O208" s="79"/>
      <c r="P208" s="79"/>
      <c r="Q208" s="79"/>
      <c r="R208" s="79"/>
      <c r="S208" s="79"/>
      <c r="T208" s="80"/>
      <c r="U208" s="79"/>
      <c r="V208" s="79"/>
      <c r="W208" s="79"/>
      <c r="X208" s="79"/>
      <c r="Y208" s="79"/>
      <c r="Z208" s="79"/>
      <c r="AA208" s="79"/>
      <c r="AB208" s="79"/>
      <c r="AC208" s="79"/>
      <c r="AD208" s="79"/>
      <c r="AE208" s="79"/>
      <c r="AF208" s="79"/>
      <c r="AG208" s="79"/>
      <c r="AH208" s="79"/>
      <c r="AI208" s="79"/>
    </row>
    <row r="209" spans="3:35" x14ac:dyDescent="0.25">
      <c r="C209" s="79"/>
      <c r="D209" s="79"/>
      <c r="E209" s="79"/>
      <c r="F209" s="79"/>
      <c r="G209" s="79"/>
      <c r="H209" s="79"/>
      <c r="I209" s="79"/>
      <c r="J209" s="79"/>
      <c r="K209" s="79"/>
      <c r="L209" s="79"/>
      <c r="M209" s="79"/>
      <c r="N209" s="79"/>
      <c r="O209" s="79"/>
      <c r="P209" s="79"/>
      <c r="Q209" s="79"/>
      <c r="R209" s="79"/>
      <c r="S209" s="79"/>
      <c r="T209" s="79"/>
      <c r="U209" s="79"/>
      <c r="V209" s="79"/>
      <c r="W209" s="79"/>
      <c r="X209" s="79"/>
      <c r="Y209" s="79"/>
      <c r="Z209" s="79"/>
      <c r="AA209" s="79"/>
      <c r="AB209" s="79"/>
      <c r="AC209" s="79"/>
      <c r="AD209" s="79"/>
      <c r="AE209" s="79"/>
      <c r="AF209" s="79"/>
      <c r="AG209" s="79"/>
      <c r="AH209" s="79"/>
      <c r="AI209" s="79"/>
    </row>
    <row r="210" spans="3:35" x14ac:dyDescent="0.25">
      <c r="C210" s="79"/>
      <c r="D210" s="79"/>
      <c r="E210" s="79"/>
      <c r="F210" s="79"/>
      <c r="G210" s="79"/>
      <c r="H210" s="79"/>
      <c r="I210" s="79"/>
      <c r="J210" s="79"/>
      <c r="K210" s="79"/>
      <c r="L210" s="79"/>
      <c r="M210" s="79"/>
      <c r="N210" s="79"/>
      <c r="O210" s="79"/>
      <c r="P210" s="79"/>
      <c r="Q210" s="79"/>
      <c r="R210" s="79"/>
      <c r="S210" s="79"/>
      <c r="T210" s="79"/>
      <c r="U210" s="79"/>
      <c r="V210" s="79"/>
      <c r="W210" s="79"/>
      <c r="X210" s="79"/>
      <c r="Y210" s="79"/>
      <c r="Z210" s="79"/>
      <c r="AA210" s="79"/>
      <c r="AB210" s="79"/>
      <c r="AC210" s="79"/>
      <c r="AD210" s="79"/>
      <c r="AE210" s="79"/>
      <c r="AF210" s="79"/>
      <c r="AG210" s="79"/>
      <c r="AH210" s="79"/>
      <c r="AI210" s="79"/>
    </row>
    <row r="211" spans="3:35" x14ac:dyDescent="0.25">
      <c r="C211" s="79"/>
      <c r="D211" s="79"/>
      <c r="E211" s="79"/>
      <c r="F211" s="79"/>
      <c r="G211" s="79"/>
      <c r="H211" s="79"/>
      <c r="I211" s="79"/>
      <c r="J211" s="79"/>
      <c r="K211" s="79"/>
      <c r="L211" s="79"/>
      <c r="M211" s="79"/>
      <c r="N211" s="79"/>
      <c r="O211" s="79"/>
      <c r="P211" s="79"/>
      <c r="Q211" s="79"/>
      <c r="R211" s="79"/>
      <c r="S211" s="79"/>
      <c r="T211" s="79"/>
      <c r="U211" s="79"/>
      <c r="V211" s="79"/>
      <c r="W211" s="79"/>
      <c r="X211" s="79"/>
      <c r="Y211" s="79"/>
      <c r="Z211" s="79"/>
      <c r="AA211" s="79"/>
      <c r="AB211" s="79"/>
      <c r="AC211" s="79"/>
      <c r="AD211" s="79"/>
      <c r="AE211" s="79"/>
      <c r="AF211" s="79"/>
      <c r="AG211" s="79"/>
      <c r="AH211" s="79"/>
      <c r="AI211" s="79"/>
    </row>
    <row r="212" spans="3:35" ht="15" customHeight="1" x14ac:dyDescent="0.25">
      <c r="C212" s="101"/>
      <c r="D212" s="101"/>
      <c r="E212" s="101"/>
      <c r="F212" s="101"/>
      <c r="G212" s="101"/>
      <c r="H212" s="101"/>
      <c r="I212" s="101"/>
      <c r="J212" s="101"/>
      <c r="K212" s="101"/>
      <c r="L212" s="101"/>
      <c r="M212" s="101"/>
      <c r="N212" s="101"/>
      <c r="O212" s="101"/>
      <c r="P212" s="101"/>
      <c r="Q212" s="101"/>
      <c r="R212" s="101"/>
      <c r="S212" s="101"/>
      <c r="T212" s="101"/>
      <c r="U212" s="101"/>
      <c r="V212" s="101"/>
      <c r="W212" s="101"/>
      <c r="X212" s="101"/>
      <c r="Y212" s="101"/>
      <c r="Z212" s="101"/>
      <c r="AA212" s="101"/>
      <c r="AB212" s="101"/>
      <c r="AC212" s="101"/>
      <c r="AD212" s="101"/>
      <c r="AE212" s="101"/>
      <c r="AF212" s="101"/>
      <c r="AG212" s="101"/>
      <c r="AH212" s="101"/>
      <c r="AI212" s="101"/>
    </row>
    <row r="213" spans="3:35" ht="15" customHeight="1" x14ac:dyDescent="0.25">
      <c r="C213" s="101"/>
      <c r="D213" s="101"/>
      <c r="E213" s="101"/>
      <c r="F213" s="101"/>
      <c r="G213" s="101"/>
      <c r="H213" s="101"/>
      <c r="I213" s="101"/>
      <c r="J213" s="101"/>
      <c r="K213" s="101"/>
      <c r="L213" s="101"/>
      <c r="M213" s="101"/>
      <c r="N213" s="101"/>
      <c r="O213" s="101"/>
      <c r="P213" s="101"/>
      <c r="Q213" s="101"/>
      <c r="R213" s="101"/>
      <c r="S213" s="101"/>
      <c r="T213" s="101"/>
      <c r="U213" s="101"/>
      <c r="V213" s="101"/>
      <c r="W213" s="101"/>
      <c r="X213" s="101"/>
      <c r="Y213" s="101"/>
      <c r="Z213" s="101"/>
      <c r="AA213" s="101"/>
      <c r="AB213" s="101"/>
      <c r="AC213" s="101"/>
      <c r="AD213" s="101"/>
      <c r="AE213" s="101"/>
      <c r="AF213" s="101"/>
      <c r="AG213" s="101"/>
      <c r="AH213" s="101"/>
      <c r="AI213" s="101"/>
    </row>
    <row r="214" spans="3:35" x14ac:dyDescent="0.25">
      <c r="C214" s="79"/>
      <c r="D214" s="79"/>
      <c r="E214" s="80"/>
      <c r="F214" s="80"/>
      <c r="G214" s="80"/>
      <c r="H214" s="80"/>
      <c r="I214" s="80"/>
      <c r="J214" s="85"/>
      <c r="K214" s="86"/>
      <c r="L214" s="85"/>
      <c r="M214" s="87"/>
      <c r="N214" s="87"/>
      <c r="O214" s="87"/>
      <c r="P214" s="87"/>
      <c r="Q214" s="87"/>
      <c r="R214" s="80"/>
      <c r="S214" s="80"/>
      <c r="T214" s="79"/>
      <c r="U214" s="79"/>
      <c r="V214" s="80"/>
      <c r="W214" s="80"/>
      <c r="X214" s="80"/>
      <c r="Y214" s="80"/>
      <c r="Z214" s="80"/>
      <c r="AA214" s="85"/>
      <c r="AB214" s="86"/>
      <c r="AC214" s="85"/>
      <c r="AD214" s="87"/>
      <c r="AE214" s="87"/>
      <c r="AF214" s="87"/>
      <c r="AG214" s="87"/>
      <c r="AH214" s="87"/>
      <c r="AI214" s="80"/>
    </row>
    <row r="215" spans="3:35" x14ac:dyDescent="0.25">
      <c r="C215" s="79"/>
      <c r="D215" s="79"/>
      <c r="E215" s="80"/>
      <c r="F215" s="80"/>
      <c r="G215" s="80"/>
      <c r="H215" s="80"/>
      <c r="I215" s="80"/>
      <c r="J215" s="87"/>
      <c r="K215" s="87"/>
      <c r="L215" s="87"/>
      <c r="M215" s="87"/>
      <c r="N215" s="87"/>
      <c r="O215" s="87"/>
      <c r="P215" s="87"/>
      <c r="Q215" s="87"/>
      <c r="R215" s="80"/>
      <c r="S215" s="80"/>
      <c r="T215" s="79"/>
      <c r="U215" s="79"/>
      <c r="V215" s="80"/>
      <c r="W215" s="80"/>
      <c r="X215" s="80"/>
      <c r="Y215" s="80"/>
      <c r="Z215" s="80"/>
      <c r="AA215" s="87"/>
      <c r="AB215" s="87"/>
      <c r="AC215" s="87"/>
      <c r="AD215" s="87"/>
      <c r="AE215" s="87"/>
      <c r="AF215" s="87"/>
      <c r="AG215" s="87"/>
      <c r="AH215" s="87"/>
      <c r="AI215" s="80"/>
    </row>
    <row r="216" spans="3:35" x14ac:dyDescent="0.25">
      <c r="C216" s="79"/>
      <c r="D216" s="79"/>
      <c r="E216" s="88"/>
      <c r="F216" s="88"/>
      <c r="G216" s="88"/>
      <c r="H216" s="88"/>
      <c r="I216" s="88"/>
      <c r="J216" s="87"/>
      <c r="K216" s="87"/>
      <c r="L216" s="87"/>
      <c r="M216" s="87"/>
      <c r="N216" s="87"/>
      <c r="O216" s="87"/>
      <c r="P216" s="87"/>
      <c r="Q216" s="87"/>
      <c r="R216" s="80"/>
      <c r="S216" s="80"/>
      <c r="T216" s="79"/>
      <c r="U216" s="79"/>
      <c r="V216" s="88"/>
      <c r="W216" s="88"/>
      <c r="X216" s="88"/>
      <c r="Y216" s="88"/>
      <c r="Z216" s="88"/>
      <c r="AA216" s="87"/>
      <c r="AB216" s="87"/>
      <c r="AC216" s="87"/>
      <c r="AD216" s="87"/>
      <c r="AE216" s="87"/>
      <c r="AF216" s="87"/>
      <c r="AG216" s="87"/>
      <c r="AH216" s="87"/>
      <c r="AI216" s="80"/>
    </row>
    <row r="217" spans="3:35" x14ac:dyDescent="0.25">
      <c r="C217" s="79"/>
      <c r="D217" s="79"/>
      <c r="E217" s="88"/>
      <c r="F217" s="88"/>
      <c r="G217" s="88"/>
      <c r="H217" s="88"/>
      <c r="I217" s="88"/>
      <c r="J217" s="87"/>
      <c r="K217" s="87"/>
      <c r="L217" s="87"/>
      <c r="M217" s="87"/>
      <c r="N217" s="87"/>
      <c r="O217" s="87"/>
      <c r="P217" s="87"/>
      <c r="Q217" s="87"/>
      <c r="R217" s="80"/>
      <c r="S217" s="80"/>
      <c r="T217" s="79"/>
      <c r="U217" s="79"/>
      <c r="V217" s="88"/>
      <c r="W217" s="88"/>
      <c r="X217" s="88"/>
      <c r="Y217" s="88"/>
      <c r="Z217" s="88"/>
      <c r="AA217" s="87"/>
      <c r="AB217" s="87"/>
      <c r="AC217" s="87"/>
      <c r="AD217" s="87"/>
      <c r="AE217" s="87"/>
      <c r="AF217" s="87"/>
      <c r="AG217" s="87"/>
      <c r="AH217" s="87"/>
      <c r="AI217" s="80"/>
    </row>
    <row r="218" spans="3:35" x14ac:dyDescent="0.25">
      <c r="C218" s="80"/>
      <c r="D218" s="80"/>
      <c r="E218" s="80"/>
      <c r="F218" s="80"/>
      <c r="G218" s="80"/>
      <c r="H218" s="80"/>
      <c r="I218" s="80"/>
      <c r="J218" s="80"/>
      <c r="K218" s="80"/>
      <c r="L218" s="80"/>
      <c r="M218" s="80"/>
      <c r="N218" s="80"/>
      <c r="O218" s="80"/>
      <c r="P218" s="80"/>
      <c r="Q218" s="80"/>
      <c r="R218" s="80"/>
      <c r="S218" s="80"/>
      <c r="T218" s="80"/>
      <c r="U218" s="80"/>
      <c r="V218" s="80"/>
      <c r="W218" s="80"/>
      <c r="X218" s="80"/>
      <c r="Y218" s="80"/>
      <c r="Z218" s="80"/>
      <c r="AA218" s="80"/>
      <c r="AB218" s="80"/>
      <c r="AC218" s="80"/>
      <c r="AD218" s="80"/>
      <c r="AE218" s="80"/>
      <c r="AF218" s="80"/>
      <c r="AG218" s="80"/>
      <c r="AH218" s="80"/>
      <c r="AI218" s="80"/>
    </row>
    <row r="219" spans="3:35" x14ac:dyDescent="0.25">
      <c r="C219" s="80"/>
      <c r="D219" s="82"/>
      <c r="E219" s="79"/>
      <c r="F219" s="79"/>
      <c r="G219" s="79"/>
      <c r="H219" s="79"/>
      <c r="I219" s="79"/>
      <c r="J219" s="79"/>
      <c r="K219" s="80"/>
      <c r="L219" s="80"/>
      <c r="M219" s="80"/>
      <c r="N219" s="80"/>
      <c r="O219" s="80"/>
      <c r="P219" s="80"/>
      <c r="Q219" s="80"/>
      <c r="R219" s="80"/>
      <c r="S219" s="80"/>
      <c r="T219" s="80"/>
      <c r="U219" s="82"/>
      <c r="V219" s="79"/>
      <c r="W219" s="79"/>
      <c r="X219" s="79"/>
      <c r="Y219" s="79"/>
      <c r="Z219" s="79"/>
      <c r="AA219" s="79"/>
      <c r="AB219" s="80"/>
      <c r="AC219" s="80"/>
      <c r="AD219" s="80"/>
      <c r="AE219" s="80"/>
      <c r="AF219" s="80"/>
      <c r="AG219" s="80"/>
      <c r="AH219" s="80"/>
      <c r="AI219" s="80"/>
    </row>
    <row r="220" spans="3:35" x14ac:dyDescent="0.25">
      <c r="C220" s="80"/>
      <c r="D220" s="79"/>
      <c r="E220" s="80"/>
      <c r="F220" s="80"/>
      <c r="G220" s="80"/>
      <c r="H220" s="80"/>
      <c r="I220" s="80"/>
      <c r="J220" s="87"/>
      <c r="K220" s="87"/>
      <c r="L220" s="87"/>
      <c r="M220" s="87"/>
      <c r="N220" s="87"/>
      <c r="O220" s="87"/>
      <c r="P220" s="87"/>
      <c r="Q220" s="87"/>
      <c r="R220" s="80"/>
      <c r="S220" s="80"/>
      <c r="T220" s="80"/>
      <c r="U220" s="79"/>
      <c r="V220" s="80"/>
      <c r="W220" s="80"/>
      <c r="X220" s="80"/>
      <c r="Y220" s="80"/>
      <c r="Z220" s="80"/>
      <c r="AA220" s="87"/>
      <c r="AB220" s="87"/>
      <c r="AC220" s="87"/>
      <c r="AD220" s="87"/>
      <c r="AE220" s="87"/>
      <c r="AF220" s="87"/>
      <c r="AG220" s="87"/>
      <c r="AH220" s="87"/>
      <c r="AI220" s="80"/>
    </row>
    <row r="221" spans="3:35" x14ac:dyDescent="0.25">
      <c r="C221" s="80"/>
      <c r="D221" s="79"/>
      <c r="E221" s="80"/>
      <c r="F221" s="80"/>
      <c r="G221" s="80"/>
      <c r="H221" s="80"/>
      <c r="I221" s="80"/>
      <c r="J221" s="87"/>
      <c r="K221" s="87"/>
      <c r="L221" s="87"/>
      <c r="M221" s="87"/>
      <c r="N221" s="87"/>
      <c r="O221" s="87"/>
      <c r="P221" s="87"/>
      <c r="Q221" s="87"/>
      <c r="R221" s="80"/>
      <c r="S221" s="80"/>
      <c r="T221" s="80"/>
      <c r="U221" s="79"/>
      <c r="V221" s="80"/>
      <c r="W221" s="80"/>
      <c r="X221" s="80"/>
      <c r="Y221" s="80"/>
      <c r="Z221" s="80"/>
      <c r="AA221" s="87"/>
      <c r="AB221" s="87"/>
      <c r="AC221" s="87"/>
      <c r="AD221" s="87"/>
      <c r="AE221" s="87"/>
      <c r="AF221" s="87"/>
      <c r="AG221" s="87"/>
      <c r="AH221" s="87"/>
      <c r="AI221" s="80"/>
    </row>
    <row r="222" spans="3:35" x14ac:dyDescent="0.25">
      <c r="C222" s="80"/>
      <c r="D222" s="79"/>
      <c r="E222" s="80"/>
      <c r="F222" s="80"/>
      <c r="G222" s="80"/>
      <c r="H222" s="80"/>
      <c r="I222" s="80"/>
      <c r="J222" s="87"/>
      <c r="K222" s="87"/>
      <c r="L222" s="87"/>
      <c r="M222" s="87"/>
      <c r="N222" s="87"/>
      <c r="O222" s="87"/>
      <c r="P222" s="87"/>
      <c r="Q222" s="87"/>
      <c r="R222" s="80"/>
      <c r="S222" s="80"/>
      <c r="T222" s="80"/>
      <c r="U222" s="79"/>
      <c r="V222" s="80"/>
      <c r="W222" s="80"/>
      <c r="X222" s="80"/>
      <c r="Y222" s="80"/>
      <c r="Z222" s="80"/>
      <c r="AA222" s="87"/>
      <c r="AB222" s="87"/>
      <c r="AC222" s="87"/>
      <c r="AD222" s="87"/>
      <c r="AE222" s="87"/>
      <c r="AF222" s="87"/>
      <c r="AG222" s="87"/>
      <c r="AH222" s="87"/>
      <c r="AI222" s="80"/>
    </row>
    <row r="223" spans="3:35" x14ac:dyDescent="0.25">
      <c r="C223" s="80"/>
      <c r="D223" s="80"/>
      <c r="E223" s="80"/>
      <c r="F223" s="80"/>
      <c r="G223" s="80"/>
      <c r="H223" s="80"/>
      <c r="I223" s="80"/>
      <c r="J223" s="80"/>
      <c r="K223" s="80"/>
      <c r="L223" s="80"/>
      <c r="M223" s="80"/>
      <c r="N223" s="80"/>
      <c r="O223" s="80"/>
      <c r="P223" s="80"/>
      <c r="Q223" s="80"/>
      <c r="R223" s="80"/>
      <c r="S223" s="80"/>
      <c r="T223" s="80"/>
      <c r="U223" s="80"/>
      <c r="V223" s="80"/>
      <c r="W223" s="80"/>
      <c r="X223" s="80"/>
      <c r="Y223" s="80"/>
      <c r="Z223" s="80"/>
      <c r="AA223" s="80"/>
      <c r="AB223" s="80"/>
      <c r="AC223" s="80"/>
      <c r="AD223" s="80"/>
      <c r="AE223" s="80"/>
      <c r="AF223" s="80"/>
      <c r="AG223" s="80"/>
      <c r="AH223" s="80"/>
      <c r="AI223" s="80"/>
    </row>
    <row r="224" spans="3:35" x14ac:dyDescent="0.25">
      <c r="C224" s="80"/>
      <c r="D224" s="82"/>
      <c r="E224" s="79"/>
      <c r="F224" s="79"/>
      <c r="G224" s="79"/>
      <c r="H224" s="79"/>
      <c r="I224" s="79"/>
      <c r="J224" s="79"/>
      <c r="K224" s="79"/>
      <c r="L224" s="79"/>
      <c r="M224" s="79"/>
      <c r="N224" s="79"/>
      <c r="O224" s="79"/>
      <c r="P224" s="80"/>
      <c r="Q224" s="80"/>
      <c r="R224" s="80"/>
      <c r="S224" s="80"/>
      <c r="T224" s="80"/>
      <c r="U224" s="82"/>
      <c r="V224" s="79"/>
      <c r="W224" s="79"/>
      <c r="X224" s="79"/>
      <c r="Y224" s="79"/>
      <c r="Z224" s="79"/>
      <c r="AA224" s="79"/>
      <c r="AB224" s="79"/>
      <c r="AC224" s="79"/>
      <c r="AD224" s="79"/>
      <c r="AE224" s="79"/>
      <c r="AF224" s="79"/>
      <c r="AG224" s="80"/>
      <c r="AH224" s="80"/>
      <c r="AI224" s="80"/>
    </row>
    <row r="225" spans="1:35" x14ac:dyDescent="0.25">
      <c r="C225" s="80"/>
      <c r="D225" s="79"/>
      <c r="E225" s="80"/>
      <c r="F225" s="80"/>
      <c r="G225" s="80"/>
      <c r="H225" s="80"/>
      <c r="I225" s="80"/>
      <c r="J225" s="87"/>
      <c r="K225" s="87"/>
      <c r="L225" s="87"/>
      <c r="M225" s="87"/>
      <c r="N225" s="87"/>
      <c r="O225" s="87"/>
      <c r="P225" s="87"/>
      <c r="Q225" s="87"/>
      <c r="R225" s="80"/>
      <c r="S225" s="80"/>
      <c r="T225" s="80"/>
      <c r="U225" s="79"/>
      <c r="V225" s="80"/>
      <c r="W225" s="80"/>
      <c r="X225" s="80"/>
      <c r="Y225" s="80"/>
      <c r="Z225" s="80"/>
      <c r="AA225" s="87"/>
      <c r="AB225" s="87"/>
      <c r="AC225" s="87"/>
      <c r="AD225" s="87"/>
      <c r="AE225" s="87"/>
      <c r="AF225" s="87"/>
      <c r="AG225" s="87"/>
      <c r="AH225" s="87"/>
      <c r="AI225" s="80"/>
    </row>
    <row r="226" spans="1:35" x14ac:dyDescent="0.25">
      <c r="C226" s="80"/>
      <c r="D226" s="79"/>
      <c r="E226" s="80"/>
      <c r="F226" s="80"/>
      <c r="G226" s="80"/>
      <c r="H226" s="80"/>
      <c r="I226" s="80"/>
      <c r="J226" s="87"/>
      <c r="K226" s="87"/>
      <c r="L226" s="87"/>
      <c r="M226" s="87"/>
      <c r="N226" s="87"/>
      <c r="O226" s="87"/>
      <c r="P226" s="87"/>
      <c r="Q226" s="87"/>
      <c r="R226" s="80"/>
      <c r="S226" s="80"/>
      <c r="T226" s="80"/>
      <c r="U226" s="79"/>
      <c r="V226" s="80"/>
      <c r="W226" s="80"/>
      <c r="X226" s="80"/>
      <c r="Y226" s="80"/>
      <c r="Z226" s="80"/>
      <c r="AA226" s="87"/>
      <c r="AB226" s="87"/>
      <c r="AC226" s="87"/>
      <c r="AD226" s="87"/>
      <c r="AE226" s="87"/>
      <c r="AF226" s="87"/>
      <c r="AG226" s="87"/>
      <c r="AH226" s="87"/>
      <c r="AI226" s="80"/>
    </row>
    <row r="227" spans="1:35" x14ac:dyDescent="0.25">
      <c r="C227" s="80"/>
      <c r="D227" s="79"/>
      <c r="E227" s="80"/>
      <c r="F227" s="80"/>
      <c r="G227" s="80"/>
      <c r="H227" s="80"/>
      <c r="I227" s="80"/>
      <c r="J227" s="87"/>
      <c r="K227" s="87"/>
      <c r="L227" s="87"/>
      <c r="M227" s="87"/>
      <c r="N227" s="87"/>
      <c r="O227" s="87"/>
      <c r="P227" s="87"/>
      <c r="Q227" s="87"/>
      <c r="R227" s="80"/>
      <c r="S227" s="80"/>
      <c r="T227" s="80"/>
      <c r="U227" s="79"/>
      <c r="V227" s="80"/>
      <c r="W227" s="80"/>
      <c r="X227" s="80"/>
      <c r="Y227" s="80"/>
      <c r="Z227" s="80"/>
      <c r="AA227" s="87"/>
      <c r="AB227" s="87"/>
      <c r="AC227" s="87"/>
      <c r="AD227" s="87"/>
      <c r="AE227" s="87"/>
      <c r="AF227" s="87"/>
      <c r="AG227" s="87"/>
      <c r="AH227" s="87"/>
      <c r="AI227" s="80"/>
    </row>
    <row r="228" spans="1:35" x14ac:dyDescent="0.25">
      <c r="C228" s="80"/>
      <c r="D228" s="88"/>
      <c r="E228" s="88"/>
      <c r="F228" s="80"/>
      <c r="G228" s="88"/>
      <c r="H228" s="88"/>
      <c r="I228" s="80"/>
      <c r="J228" s="88"/>
      <c r="K228" s="88"/>
      <c r="L228" s="80"/>
      <c r="M228" s="88"/>
      <c r="N228" s="88"/>
      <c r="O228" s="80"/>
      <c r="P228" s="88"/>
      <c r="Q228" s="88"/>
      <c r="R228" s="80"/>
      <c r="S228" s="80"/>
      <c r="T228" s="80"/>
      <c r="U228" s="88"/>
      <c r="V228" s="88"/>
      <c r="W228" s="80"/>
      <c r="X228" s="88"/>
      <c r="Y228" s="88"/>
      <c r="Z228" s="80"/>
      <c r="AA228" s="88"/>
      <c r="AB228" s="88"/>
      <c r="AC228" s="80"/>
      <c r="AD228" s="88"/>
      <c r="AE228" s="88"/>
      <c r="AF228" s="80"/>
      <c r="AG228" s="88"/>
      <c r="AH228" s="88"/>
      <c r="AI228" s="80"/>
    </row>
    <row r="229" spans="1:35" x14ac:dyDescent="0.25">
      <c r="C229" s="79"/>
      <c r="D229" s="79"/>
      <c r="E229" s="80"/>
      <c r="F229" s="80"/>
      <c r="G229" s="80"/>
      <c r="H229" s="80"/>
      <c r="I229" s="80"/>
      <c r="J229" s="85"/>
      <c r="K229" s="86"/>
      <c r="L229" s="85"/>
      <c r="M229" s="87"/>
      <c r="N229" s="87"/>
      <c r="O229" s="87"/>
      <c r="P229" s="87"/>
      <c r="Q229" s="87"/>
      <c r="R229" s="80"/>
      <c r="S229" s="80"/>
      <c r="T229" s="79"/>
      <c r="U229" s="79"/>
      <c r="V229" s="80"/>
      <c r="W229" s="80"/>
      <c r="X229" s="80"/>
      <c r="Y229" s="80"/>
      <c r="Z229" s="80"/>
      <c r="AA229" s="85"/>
      <c r="AB229" s="86"/>
      <c r="AC229" s="85"/>
      <c r="AD229" s="87"/>
      <c r="AE229" s="87"/>
      <c r="AF229" s="87"/>
      <c r="AG229" s="87"/>
      <c r="AH229" s="87"/>
      <c r="AI229" s="80"/>
    </row>
    <row r="230" spans="1:35" ht="15.75" thickBot="1" x14ac:dyDescent="0.3">
      <c r="C230" s="79"/>
      <c r="D230" s="79"/>
      <c r="E230" s="88"/>
      <c r="F230" s="88"/>
      <c r="G230" s="88"/>
      <c r="H230" s="88"/>
      <c r="I230" s="88"/>
      <c r="J230" s="87"/>
      <c r="K230" s="87"/>
      <c r="L230" s="87"/>
      <c r="M230" s="87"/>
      <c r="N230" s="87"/>
      <c r="O230" s="87"/>
      <c r="P230" s="87"/>
      <c r="Q230" s="87"/>
      <c r="R230" s="80"/>
      <c r="S230" s="89"/>
      <c r="T230" s="79"/>
      <c r="U230" s="79"/>
      <c r="V230" s="88"/>
      <c r="W230" s="88"/>
      <c r="X230" s="88"/>
      <c r="Y230" s="88"/>
      <c r="Z230" s="88"/>
      <c r="AA230" s="87"/>
      <c r="AB230" s="87"/>
      <c r="AC230" s="87"/>
      <c r="AD230" s="87"/>
      <c r="AE230" s="87"/>
      <c r="AF230" s="87"/>
      <c r="AG230" s="87"/>
      <c r="AH230" s="87"/>
      <c r="AI230" s="90"/>
    </row>
    <row r="231" spans="1:35" ht="15" customHeight="1" x14ac:dyDescent="0.25">
      <c r="C231" s="91"/>
      <c r="D231" s="79"/>
      <c r="E231" s="88"/>
      <c r="F231" s="88"/>
      <c r="G231" s="88"/>
      <c r="H231" s="88"/>
      <c r="I231" s="88"/>
      <c r="J231" s="87"/>
      <c r="K231" s="87"/>
      <c r="L231" s="87"/>
      <c r="M231" s="87"/>
      <c r="N231" s="87"/>
      <c r="O231" s="87"/>
      <c r="P231" s="87"/>
      <c r="Q231" s="87"/>
      <c r="R231" s="80"/>
      <c r="S231" s="89"/>
      <c r="T231" s="79"/>
      <c r="U231" s="79"/>
      <c r="V231" s="88"/>
      <c r="W231" s="88"/>
      <c r="X231" s="88"/>
      <c r="Y231" s="88"/>
      <c r="Z231" s="88"/>
      <c r="AA231" s="87"/>
      <c r="AB231" s="87"/>
      <c r="AC231" s="87"/>
      <c r="AD231" s="87"/>
      <c r="AE231" s="87"/>
      <c r="AF231" s="87"/>
      <c r="AG231" s="87"/>
      <c r="AH231" s="92"/>
      <c r="AI231" s="315" t="str">
        <f>AI53</f>
        <v>003611 Version 4</v>
      </c>
    </row>
    <row r="232" spans="1:35" ht="15" customHeight="1" thickBot="1" x14ac:dyDescent="0.3">
      <c r="C232" s="93"/>
      <c r="D232" s="94"/>
      <c r="E232" s="94"/>
      <c r="F232" s="94"/>
      <c r="G232" s="94"/>
      <c r="H232" s="94"/>
      <c r="I232" s="94"/>
      <c r="J232" s="94"/>
      <c r="K232" s="94"/>
      <c r="L232" s="94"/>
      <c r="M232" s="94"/>
      <c r="N232" s="94"/>
      <c r="O232" s="94"/>
      <c r="P232" s="94"/>
      <c r="Q232" s="94"/>
      <c r="R232" s="94"/>
      <c r="S232" s="95"/>
      <c r="T232" s="94"/>
      <c r="U232" s="94"/>
      <c r="V232" s="94"/>
      <c r="W232" s="94"/>
      <c r="X232" s="94"/>
      <c r="Y232" s="94"/>
      <c r="Z232" s="94"/>
      <c r="AA232" s="94"/>
      <c r="AB232" s="94"/>
      <c r="AC232" s="94"/>
      <c r="AD232" s="94"/>
      <c r="AE232" s="94"/>
      <c r="AF232" s="94"/>
      <c r="AG232" s="94"/>
      <c r="AH232" s="96"/>
      <c r="AI232" s="316"/>
    </row>
    <row r="233" spans="1:35" x14ac:dyDescent="0.25">
      <c r="C233" s="7"/>
      <c r="D233" s="9"/>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7"/>
      <c r="AI233" s="316"/>
    </row>
    <row r="234" spans="1:35" x14ac:dyDescent="0.25">
      <c r="C234" s="7"/>
      <c r="D234" s="9"/>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7"/>
      <c r="AI234" s="316"/>
    </row>
    <row r="235" spans="1:35" x14ac:dyDescent="0.25">
      <c r="A235" s="363" t="s">
        <v>1904</v>
      </c>
      <c r="B235" s="363"/>
      <c r="C235" s="7"/>
      <c r="D235" s="9"/>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7"/>
      <c r="AI235" s="316"/>
    </row>
    <row r="236" spans="1:35" x14ac:dyDescent="0.25">
      <c r="A236" s="173" t="s">
        <v>739</v>
      </c>
      <c r="C236" s="7"/>
      <c r="D236" s="9"/>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7"/>
      <c r="AI236" s="316"/>
    </row>
    <row r="237" spans="1:35" ht="15.75" thickBot="1" x14ac:dyDescent="0.3">
      <c r="C237" s="317" t="s">
        <v>3794</v>
      </c>
      <c r="D237" s="317"/>
      <c r="E237" s="317"/>
      <c r="F237" s="317"/>
      <c r="G237" s="317"/>
      <c r="H237" s="317"/>
      <c r="I237" s="317"/>
      <c r="J237" s="317"/>
      <c r="K237" s="317"/>
      <c r="L237" s="317"/>
      <c r="M237" s="317"/>
      <c r="N237" s="317"/>
      <c r="O237" s="317"/>
      <c r="P237" s="317"/>
      <c r="Q237" s="317"/>
      <c r="R237" s="317"/>
      <c r="S237" s="317"/>
      <c r="T237" s="317"/>
      <c r="U237" s="317"/>
      <c r="V237" s="317"/>
      <c r="W237" s="317"/>
      <c r="X237" s="317"/>
      <c r="Y237" s="317"/>
      <c r="Z237" s="317"/>
      <c r="AA237" s="317"/>
      <c r="AB237" s="317"/>
      <c r="AC237" s="317"/>
      <c r="AD237" s="317"/>
      <c r="AE237" s="317"/>
      <c r="AF237" s="317"/>
      <c r="AG237" s="317"/>
      <c r="AH237" s="317"/>
      <c r="AI237" s="317"/>
    </row>
    <row r="238" spans="1:35" ht="15" customHeight="1" x14ac:dyDescent="0.25">
      <c r="C238" s="319"/>
      <c r="D238" s="320"/>
      <c r="E238" s="320"/>
      <c r="F238" s="320"/>
      <c r="G238" s="320"/>
      <c r="H238" s="320"/>
      <c r="I238" s="525"/>
      <c r="J238" s="323" t="s">
        <v>58</v>
      </c>
      <c r="K238" s="324"/>
      <c r="L238" s="324"/>
      <c r="M238" s="324"/>
      <c r="N238" s="324"/>
      <c r="O238" s="324"/>
      <c r="P238" s="324"/>
      <c r="Q238" s="324"/>
      <c r="R238" s="324"/>
      <c r="S238" s="324"/>
      <c r="T238" s="324"/>
      <c r="U238" s="324"/>
      <c r="V238" s="324"/>
      <c r="W238" s="324"/>
      <c r="X238" s="324"/>
      <c r="Y238" s="324"/>
      <c r="Z238" s="324"/>
      <c r="AA238" s="324"/>
      <c r="AB238" s="325"/>
      <c r="AC238" s="527" t="s">
        <v>772</v>
      </c>
      <c r="AD238" s="528"/>
      <c r="AE238" s="528"/>
      <c r="AF238" s="528"/>
      <c r="AG238" s="528"/>
      <c r="AH238" s="528"/>
      <c r="AI238" s="529"/>
    </row>
    <row r="239" spans="1:35" ht="15.75" thickBot="1" x14ac:dyDescent="0.3">
      <c r="C239" s="321"/>
      <c r="D239" s="322"/>
      <c r="E239" s="322"/>
      <c r="F239" s="322"/>
      <c r="G239" s="322"/>
      <c r="H239" s="322"/>
      <c r="I239" s="526"/>
      <c r="J239" s="326"/>
      <c r="K239" s="327"/>
      <c r="L239" s="327"/>
      <c r="M239" s="327"/>
      <c r="N239" s="327"/>
      <c r="O239" s="327"/>
      <c r="P239" s="327"/>
      <c r="Q239" s="327"/>
      <c r="R239" s="327"/>
      <c r="S239" s="327"/>
      <c r="T239" s="327"/>
      <c r="U239" s="327"/>
      <c r="V239" s="327"/>
      <c r="W239" s="327"/>
      <c r="X239" s="327"/>
      <c r="Y239" s="327"/>
      <c r="Z239" s="327"/>
      <c r="AA239" s="327"/>
      <c r="AB239" s="328"/>
      <c r="AC239" s="335" t="str">
        <f>IF($AC$2&lt;&gt;"",$AC$2,"")</f>
        <v/>
      </c>
      <c r="AD239" s="336"/>
      <c r="AE239" s="336"/>
      <c r="AF239" s="336"/>
      <c r="AG239" s="336"/>
      <c r="AH239" s="336"/>
      <c r="AI239" s="337"/>
    </row>
    <row r="240" spans="1:35" ht="15" customHeight="1" x14ac:dyDescent="0.25">
      <c r="C240" s="338" t="s">
        <v>1906</v>
      </c>
      <c r="D240" s="339"/>
      <c r="E240" s="339"/>
      <c r="F240" s="339"/>
      <c r="G240" s="339"/>
      <c r="H240" s="339"/>
      <c r="I240" s="340"/>
      <c r="J240" s="326"/>
      <c r="K240" s="327"/>
      <c r="L240" s="327"/>
      <c r="M240" s="327"/>
      <c r="N240" s="327"/>
      <c r="O240" s="327"/>
      <c r="P240" s="327"/>
      <c r="Q240" s="327"/>
      <c r="R240" s="327"/>
      <c r="S240" s="327"/>
      <c r="T240" s="327"/>
      <c r="U240" s="327"/>
      <c r="V240" s="327"/>
      <c r="W240" s="327"/>
      <c r="X240" s="327"/>
      <c r="Y240" s="327"/>
      <c r="Z240" s="327"/>
      <c r="AA240" s="327"/>
      <c r="AB240" s="328"/>
      <c r="AC240" s="496" t="s">
        <v>59</v>
      </c>
      <c r="AD240" s="497"/>
      <c r="AE240" s="497"/>
      <c r="AF240" s="497"/>
      <c r="AG240" s="497"/>
      <c r="AH240" s="497"/>
      <c r="AI240" s="498"/>
    </row>
    <row r="241" spans="3:35" ht="15.75" thickBot="1" x14ac:dyDescent="0.3">
      <c r="C241" s="341" t="s">
        <v>1905</v>
      </c>
      <c r="D241" s="342"/>
      <c r="E241" s="342"/>
      <c r="F241" s="342"/>
      <c r="G241" s="342"/>
      <c r="H241" s="342"/>
      <c r="I241" s="343"/>
      <c r="J241" s="326"/>
      <c r="K241" s="327"/>
      <c r="L241" s="327"/>
      <c r="M241" s="327"/>
      <c r="N241" s="327"/>
      <c r="O241" s="327"/>
      <c r="P241" s="327"/>
      <c r="Q241" s="327"/>
      <c r="R241" s="327"/>
      <c r="S241" s="327"/>
      <c r="T241" s="327"/>
      <c r="U241" s="327"/>
      <c r="V241" s="327"/>
      <c r="W241" s="327"/>
      <c r="X241" s="327"/>
      <c r="Y241" s="327"/>
      <c r="Z241" s="327"/>
      <c r="AA241" s="327"/>
      <c r="AB241" s="328"/>
      <c r="AC241" s="335" t="str">
        <f>IF($AC$4&lt;&gt;"",$AC$4,"")</f>
        <v/>
      </c>
      <c r="AD241" s="336"/>
      <c r="AE241" s="336"/>
      <c r="AF241" s="336"/>
      <c r="AG241" s="336"/>
      <c r="AH241" s="336"/>
      <c r="AI241" s="337"/>
    </row>
    <row r="242" spans="3:35" ht="15.75" thickBot="1" x14ac:dyDescent="0.3">
      <c r="C242" s="344"/>
      <c r="D242" s="345"/>
      <c r="E242" s="345"/>
      <c r="F242" s="345"/>
      <c r="G242" s="345"/>
      <c r="H242" s="345"/>
      <c r="I242" s="346"/>
      <c r="J242" s="329"/>
      <c r="K242" s="330"/>
      <c r="L242" s="330"/>
      <c r="M242" s="330"/>
      <c r="N242" s="330"/>
      <c r="O242" s="330"/>
      <c r="P242" s="330"/>
      <c r="Q242" s="330"/>
      <c r="R242" s="330"/>
      <c r="S242" s="330"/>
      <c r="T242" s="330"/>
      <c r="U242" s="330"/>
      <c r="V242" s="330"/>
      <c r="W242" s="330"/>
      <c r="X242" s="330"/>
      <c r="Y242" s="330"/>
      <c r="Z242" s="330"/>
      <c r="AA242" s="330"/>
      <c r="AB242" s="331"/>
      <c r="AC242" s="347" t="s">
        <v>1632</v>
      </c>
      <c r="AD242" s="348"/>
      <c r="AE242" s="348"/>
      <c r="AF242" s="348"/>
      <c r="AG242" s="349" t="str">
        <f>IF($AG$5&lt;&gt;"",$AG$5,"")</f>
        <v>3</v>
      </c>
      <c r="AH242" s="349"/>
      <c r="AI242" s="75"/>
    </row>
    <row r="243" spans="3:35" x14ac:dyDescent="0.25">
      <c r="C243" s="21"/>
      <c r="D243" s="21"/>
      <c r="E243" s="21"/>
      <c r="F243" s="21"/>
      <c r="G243" s="21"/>
      <c r="H243" s="21"/>
      <c r="I243" s="21"/>
      <c r="J243" s="21"/>
      <c r="K243" s="21"/>
      <c r="L243" s="21"/>
      <c r="M243" s="21"/>
      <c r="N243" s="21"/>
      <c r="O243" s="21"/>
      <c r="P243" s="21"/>
      <c r="Q243" s="21"/>
      <c r="R243" s="21"/>
      <c r="S243" s="21"/>
      <c r="T243" s="21"/>
      <c r="U243" s="21"/>
      <c r="V243" s="21"/>
      <c r="W243" s="21"/>
      <c r="X243" s="21"/>
      <c r="Y243" s="21"/>
      <c r="Z243" s="21"/>
      <c r="AA243" s="21"/>
      <c r="AB243" s="21"/>
      <c r="AC243" s="21"/>
      <c r="AD243" s="21"/>
      <c r="AE243" s="21"/>
      <c r="AF243" s="21"/>
      <c r="AG243" s="21"/>
      <c r="AH243" s="7"/>
      <c r="AI243" s="7"/>
    </row>
    <row r="244" spans="3:35" ht="18.75" x14ac:dyDescent="0.3">
      <c r="C244" s="78"/>
      <c r="D244" s="79"/>
      <c r="E244" s="80"/>
      <c r="F244" s="80"/>
      <c r="G244" s="80"/>
      <c r="H244" s="79"/>
      <c r="I244" s="79"/>
      <c r="J244" s="79"/>
      <c r="K244" s="79"/>
      <c r="L244" s="79"/>
      <c r="M244" s="79"/>
      <c r="N244" s="79"/>
      <c r="O244" s="79"/>
      <c r="P244" s="81"/>
      <c r="Q244" s="81"/>
      <c r="R244" s="81"/>
      <c r="S244" s="81"/>
      <c r="T244" s="79"/>
      <c r="U244" s="79"/>
      <c r="V244" s="79"/>
      <c r="W244" s="79"/>
      <c r="X244" s="79"/>
      <c r="Y244" s="79"/>
      <c r="Z244" s="79"/>
      <c r="AA244" s="79"/>
      <c r="AB244" s="79"/>
      <c r="AC244" s="79"/>
      <c r="AD244" s="79"/>
      <c r="AE244" s="79"/>
      <c r="AF244" s="79"/>
      <c r="AG244" s="79"/>
      <c r="AH244" s="80"/>
      <c r="AI244" s="80"/>
    </row>
    <row r="245" spans="3:35" ht="15" customHeight="1" x14ac:dyDescent="0.25">
      <c r="C245" s="80"/>
      <c r="D245" s="99"/>
      <c r="E245" s="99"/>
      <c r="F245" s="99"/>
      <c r="G245" s="99"/>
      <c r="H245" s="99"/>
      <c r="I245" s="99"/>
      <c r="J245" s="99"/>
      <c r="K245" s="99"/>
      <c r="L245" s="99"/>
      <c r="M245" s="99"/>
      <c r="N245" s="99"/>
      <c r="O245" s="99"/>
      <c r="P245" s="99"/>
      <c r="Q245" s="99"/>
      <c r="R245" s="99"/>
      <c r="S245" s="99"/>
      <c r="T245" s="99"/>
      <c r="U245" s="99"/>
      <c r="V245" s="99"/>
      <c r="W245" s="99"/>
      <c r="X245" s="99"/>
      <c r="Y245" s="99"/>
      <c r="Z245" s="99"/>
      <c r="AA245" s="99"/>
      <c r="AB245" s="99"/>
      <c r="AC245" s="99"/>
      <c r="AD245" s="99"/>
      <c r="AE245" s="99"/>
      <c r="AF245" s="99"/>
      <c r="AG245" s="99"/>
      <c r="AH245" s="79"/>
      <c r="AI245" s="80"/>
    </row>
    <row r="246" spans="3:35" x14ac:dyDescent="0.25">
      <c r="C246" s="80"/>
      <c r="D246" s="99"/>
      <c r="E246" s="99"/>
      <c r="F246" s="99"/>
      <c r="G246" s="99"/>
      <c r="H246" s="99"/>
      <c r="I246" s="99"/>
      <c r="J246" s="99"/>
      <c r="K246" s="99"/>
      <c r="L246" s="99"/>
      <c r="M246" s="99"/>
      <c r="N246" s="99"/>
      <c r="O246" s="99"/>
      <c r="P246" s="99"/>
      <c r="Q246" s="99"/>
      <c r="R246" s="99"/>
      <c r="S246" s="99"/>
      <c r="T246" s="99"/>
      <c r="U246" s="99"/>
      <c r="V246" s="99"/>
      <c r="W246" s="99"/>
      <c r="X246" s="99"/>
      <c r="Y246" s="99"/>
      <c r="Z246" s="99"/>
      <c r="AA246" s="99"/>
      <c r="AB246" s="99"/>
      <c r="AC246" s="99"/>
      <c r="AD246" s="99"/>
      <c r="AE246" s="99"/>
      <c r="AF246" s="99"/>
      <c r="AG246" s="99"/>
      <c r="AH246" s="79"/>
      <c r="AI246" s="80"/>
    </row>
    <row r="247" spans="3:35" x14ac:dyDescent="0.25">
      <c r="C247" s="80"/>
      <c r="D247" s="99"/>
      <c r="E247" s="99"/>
      <c r="F247" s="99"/>
      <c r="G247" s="99"/>
      <c r="H247" s="99"/>
      <c r="I247" s="99"/>
      <c r="J247" s="99"/>
      <c r="K247" s="99"/>
      <c r="L247" s="99"/>
      <c r="M247" s="99"/>
      <c r="N247" s="99"/>
      <c r="O247" s="99"/>
      <c r="P247" s="99"/>
      <c r="Q247" s="99"/>
      <c r="R247" s="99"/>
      <c r="S247" s="99"/>
      <c r="T247" s="99"/>
      <c r="U247" s="99"/>
      <c r="V247" s="99"/>
      <c r="W247" s="99"/>
      <c r="X247" s="99"/>
      <c r="Y247" s="99"/>
      <c r="Z247" s="99"/>
      <c r="AA247" s="99"/>
      <c r="AB247" s="99"/>
      <c r="AC247" s="99"/>
      <c r="AD247" s="99"/>
      <c r="AE247" s="99"/>
      <c r="AF247" s="99"/>
      <c r="AG247" s="99"/>
      <c r="AH247" s="79"/>
      <c r="AI247" s="80"/>
    </row>
    <row r="248" spans="3:35" x14ac:dyDescent="0.25">
      <c r="C248" s="79"/>
      <c r="D248" s="82"/>
      <c r="E248" s="79"/>
      <c r="F248" s="79"/>
      <c r="G248" s="79"/>
      <c r="H248" s="79"/>
      <c r="I248" s="79"/>
      <c r="J248" s="79"/>
      <c r="K248" s="79"/>
      <c r="L248" s="79"/>
      <c r="M248" s="79"/>
      <c r="N248" s="79"/>
      <c r="O248" s="79"/>
      <c r="P248" s="79"/>
      <c r="Q248" s="79"/>
      <c r="R248" s="79"/>
      <c r="S248" s="79"/>
      <c r="T248" s="79"/>
      <c r="U248" s="79"/>
      <c r="V248" s="79"/>
      <c r="W248" s="79"/>
      <c r="X248" s="79"/>
      <c r="Y248" s="79"/>
      <c r="Z248" s="79"/>
      <c r="AA248" s="79"/>
      <c r="AB248" s="79"/>
      <c r="AC248" s="79"/>
      <c r="AD248" s="79"/>
      <c r="AE248" s="79"/>
      <c r="AF248" s="79"/>
      <c r="AG248" s="79"/>
      <c r="AH248" s="79"/>
      <c r="AI248" s="79"/>
    </row>
    <row r="249" spans="3:35" x14ac:dyDescent="0.25">
      <c r="C249" s="79"/>
      <c r="D249" s="82"/>
      <c r="E249" s="79"/>
      <c r="F249" s="79"/>
      <c r="G249" s="79"/>
      <c r="H249" s="79"/>
      <c r="I249" s="79"/>
      <c r="J249" s="79"/>
      <c r="K249" s="79"/>
      <c r="L249" s="79"/>
      <c r="M249" s="79"/>
      <c r="N249" s="79"/>
      <c r="O249" s="79"/>
      <c r="P249" s="79"/>
      <c r="Q249" s="79"/>
      <c r="R249" s="79"/>
      <c r="S249" s="79"/>
      <c r="T249" s="79"/>
      <c r="U249" s="79"/>
      <c r="V249" s="79"/>
      <c r="W249" s="79"/>
      <c r="X249" s="79"/>
      <c r="Y249" s="79"/>
      <c r="Z249" s="79"/>
      <c r="AA249" s="79"/>
      <c r="AB249" s="79"/>
      <c r="AC249" s="79"/>
      <c r="AD249" s="79"/>
      <c r="AE249" s="79"/>
      <c r="AF249" s="79"/>
      <c r="AG249" s="79"/>
      <c r="AH249" s="79"/>
      <c r="AI249" s="79"/>
    </row>
    <row r="250" spans="3:35" ht="15" customHeight="1" x14ac:dyDescent="0.25">
      <c r="C250" s="100"/>
      <c r="D250" s="100"/>
      <c r="E250" s="100"/>
      <c r="F250" s="100"/>
      <c r="G250" s="100"/>
      <c r="H250" s="100"/>
      <c r="I250" s="100"/>
      <c r="J250" s="100"/>
      <c r="K250" s="100"/>
      <c r="L250" s="100"/>
      <c r="M250" s="100"/>
      <c r="N250" s="100"/>
      <c r="O250" s="100"/>
      <c r="P250" s="100"/>
      <c r="Q250" s="100"/>
      <c r="R250" s="100"/>
      <c r="S250" s="83"/>
      <c r="T250" s="100"/>
      <c r="U250" s="100"/>
      <c r="V250" s="100"/>
      <c r="W250" s="100"/>
      <c r="X250" s="100"/>
      <c r="Y250" s="100"/>
      <c r="Z250" s="100"/>
      <c r="AA250" s="100"/>
      <c r="AB250" s="100"/>
      <c r="AC250" s="100"/>
      <c r="AD250" s="100"/>
      <c r="AE250" s="100"/>
      <c r="AF250" s="100"/>
      <c r="AG250" s="100"/>
      <c r="AH250" s="100"/>
      <c r="AI250" s="100"/>
    </row>
    <row r="251" spans="3:35" x14ac:dyDescent="0.25">
      <c r="C251" s="100"/>
      <c r="D251" s="100"/>
      <c r="E251" s="100"/>
      <c r="F251" s="100"/>
      <c r="G251" s="100"/>
      <c r="H251" s="100"/>
      <c r="I251" s="100"/>
      <c r="J251" s="100"/>
      <c r="K251" s="100"/>
      <c r="L251" s="100"/>
      <c r="M251" s="100"/>
      <c r="N251" s="100"/>
      <c r="O251" s="100"/>
      <c r="P251" s="100"/>
      <c r="Q251" s="100"/>
      <c r="R251" s="100"/>
      <c r="S251" s="84"/>
      <c r="T251" s="100"/>
      <c r="U251" s="100"/>
      <c r="V251" s="100"/>
      <c r="W251" s="100"/>
      <c r="X251" s="100"/>
      <c r="Y251" s="100"/>
      <c r="Z251" s="100"/>
      <c r="AA251" s="100"/>
      <c r="AB251" s="100"/>
      <c r="AC251" s="100"/>
      <c r="AD251" s="100"/>
      <c r="AE251" s="100"/>
      <c r="AF251" s="100"/>
      <c r="AG251" s="100"/>
      <c r="AH251" s="100"/>
      <c r="AI251" s="100"/>
    </row>
    <row r="252" spans="3:35" x14ac:dyDescent="0.25">
      <c r="C252" s="79"/>
      <c r="D252" s="79"/>
      <c r="E252" s="80"/>
      <c r="F252" s="80"/>
      <c r="G252" s="80"/>
      <c r="H252" s="80"/>
      <c r="I252" s="80"/>
      <c r="J252" s="85"/>
      <c r="K252" s="86"/>
      <c r="L252" s="85"/>
      <c r="M252" s="87"/>
      <c r="N252" s="87"/>
      <c r="O252" s="87"/>
      <c r="P252" s="87"/>
      <c r="Q252" s="87"/>
      <c r="R252" s="80"/>
      <c r="S252" s="80"/>
      <c r="T252" s="80"/>
      <c r="U252" s="79"/>
      <c r="V252" s="79"/>
      <c r="W252" s="80"/>
      <c r="X252" s="80"/>
      <c r="Y252" s="80"/>
      <c r="Z252" s="80"/>
      <c r="AA252" s="80"/>
      <c r="AB252" s="85"/>
      <c r="AC252" s="86"/>
      <c r="AD252" s="85"/>
      <c r="AE252" s="87"/>
      <c r="AF252" s="87"/>
      <c r="AG252" s="87"/>
      <c r="AH252" s="87"/>
      <c r="AI252" s="87"/>
    </row>
    <row r="253" spans="3:35" x14ac:dyDescent="0.25">
      <c r="C253" s="79"/>
      <c r="D253" s="80"/>
      <c r="E253" s="80"/>
      <c r="F253" s="80"/>
      <c r="G253" s="80"/>
      <c r="H253" s="80"/>
      <c r="I253" s="80"/>
      <c r="J253" s="87"/>
      <c r="K253" s="87"/>
      <c r="L253" s="87"/>
      <c r="M253" s="87"/>
      <c r="N253" s="87"/>
      <c r="O253" s="87"/>
      <c r="P253" s="87"/>
      <c r="Q253" s="87"/>
      <c r="R253" s="80"/>
      <c r="S253" s="80"/>
      <c r="T253" s="80"/>
      <c r="U253" s="79"/>
      <c r="V253" s="79"/>
      <c r="W253" s="80"/>
      <c r="X253" s="80"/>
      <c r="Y253" s="80"/>
      <c r="Z253" s="80"/>
      <c r="AA253" s="80"/>
      <c r="AB253" s="87"/>
      <c r="AC253" s="87"/>
      <c r="AD253" s="87"/>
      <c r="AE253" s="87"/>
      <c r="AF253" s="87"/>
      <c r="AG253" s="87"/>
      <c r="AH253" s="87"/>
      <c r="AI253" s="87"/>
    </row>
    <row r="254" spans="3:35" x14ac:dyDescent="0.25">
      <c r="C254" s="79"/>
      <c r="D254" s="88"/>
      <c r="E254" s="88"/>
      <c r="F254" s="88"/>
      <c r="G254" s="88"/>
      <c r="H254" s="88"/>
      <c r="I254" s="87"/>
      <c r="J254" s="87"/>
      <c r="K254" s="87"/>
      <c r="L254" s="87"/>
      <c r="M254" s="87"/>
      <c r="N254" s="87"/>
      <c r="O254" s="87"/>
      <c r="P254" s="87"/>
      <c r="Q254" s="87"/>
      <c r="R254" s="80"/>
      <c r="S254" s="80"/>
      <c r="T254" s="80"/>
      <c r="U254" s="79"/>
      <c r="V254" s="79"/>
      <c r="W254" s="88"/>
      <c r="X254" s="88"/>
      <c r="Y254" s="88"/>
      <c r="Z254" s="88"/>
      <c r="AA254" s="88"/>
      <c r="AB254" s="87"/>
      <c r="AC254" s="87"/>
      <c r="AD254" s="87"/>
      <c r="AE254" s="87"/>
      <c r="AF254" s="87"/>
      <c r="AG254" s="87"/>
      <c r="AH254" s="87"/>
      <c r="AI254" s="87"/>
    </row>
    <row r="255" spans="3:35" x14ac:dyDescent="0.25">
      <c r="C255" s="79"/>
      <c r="D255" s="88"/>
      <c r="E255" s="88"/>
      <c r="F255" s="88"/>
      <c r="G255" s="88"/>
      <c r="H255" s="88"/>
      <c r="I255" s="87"/>
      <c r="J255" s="87"/>
      <c r="K255" s="87"/>
      <c r="L255" s="87"/>
      <c r="M255" s="87"/>
      <c r="N255" s="87"/>
      <c r="O255" s="87"/>
      <c r="P255" s="87"/>
      <c r="Q255" s="87"/>
      <c r="R255" s="80"/>
      <c r="S255" s="80"/>
      <c r="T255" s="80"/>
      <c r="U255" s="79"/>
      <c r="V255" s="79"/>
      <c r="W255" s="88"/>
      <c r="X255" s="88"/>
      <c r="Y255" s="88"/>
      <c r="Z255" s="88"/>
      <c r="AA255" s="88"/>
      <c r="AB255" s="87"/>
      <c r="AC255" s="87"/>
      <c r="AD255" s="87"/>
      <c r="AE255" s="87"/>
      <c r="AF255" s="87"/>
      <c r="AG255" s="87"/>
      <c r="AH255" s="87"/>
      <c r="AI255" s="87"/>
    </row>
    <row r="256" spans="3:35" x14ac:dyDescent="0.25">
      <c r="C256" s="80"/>
      <c r="D256" s="80"/>
      <c r="E256" s="80"/>
      <c r="F256" s="80"/>
      <c r="G256" s="80"/>
      <c r="H256" s="80"/>
      <c r="I256" s="80"/>
      <c r="J256" s="80"/>
      <c r="K256" s="80"/>
      <c r="L256" s="80"/>
      <c r="M256" s="80"/>
      <c r="N256" s="80"/>
      <c r="O256" s="80"/>
      <c r="P256" s="80"/>
      <c r="Q256" s="80"/>
      <c r="R256" s="80"/>
      <c r="S256" s="80"/>
      <c r="T256" s="80"/>
      <c r="U256" s="80"/>
      <c r="V256" s="80"/>
      <c r="W256" s="80"/>
      <c r="X256" s="80"/>
      <c r="Y256" s="80"/>
      <c r="Z256" s="80"/>
      <c r="AA256" s="80"/>
      <c r="AB256" s="80"/>
      <c r="AC256" s="80"/>
      <c r="AD256" s="80"/>
      <c r="AE256" s="80"/>
      <c r="AF256" s="80"/>
      <c r="AG256" s="80"/>
      <c r="AH256" s="80"/>
      <c r="AI256" s="80"/>
    </row>
    <row r="257" spans="3:35" x14ac:dyDescent="0.25">
      <c r="C257" s="80"/>
      <c r="D257" s="79"/>
      <c r="E257" s="79"/>
      <c r="F257" s="79"/>
      <c r="G257" s="79"/>
      <c r="H257" s="79"/>
      <c r="I257" s="79"/>
      <c r="J257" s="79"/>
      <c r="K257" s="80"/>
      <c r="L257" s="80"/>
      <c r="M257" s="80"/>
      <c r="N257" s="80"/>
      <c r="O257" s="80"/>
      <c r="P257" s="80"/>
      <c r="Q257" s="80"/>
      <c r="R257" s="80"/>
      <c r="S257" s="80"/>
      <c r="T257" s="80"/>
      <c r="U257" s="80"/>
      <c r="V257" s="82"/>
      <c r="W257" s="79"/>
      <c r="X257" s="79"/>
      <c r="Y257" s="79"/>
      <c r="Z257" s="79"/>
      <c r="AA257" s="79"/>
      <c r="AB257" s="79"/>
      <c r="AC257" s="80"/>
      <c r="AD257" s="80"/>
      <c r="AE257" s="80"/>
      <c r="AF257" s="80"/>
      <c r="AG257" s="80"/>
      <c r="AH257" s="80"/>
      <c r="AI257" s="80"/>
    </row>
    <row r="258" spans="3:35" x14ac:dyDescent="0.25">
      <c r="C258" s="80"/>
      <c r="D258" s="80"/>
      <c r="E258" s="80"/>
      <c r="F258" s="80"/>
      <c r="G258" s="80"/>
      <c r="H258" s="80"/>
      <c r="I258" s="87"/>
      <c r="J258" s="87"/>
      <c r="K258" s="87"/>
      <c r="L258" s="87"/>
      <c r="M258" s="87"/>
      <c r="N258" s="87"/>
      <c r="O258" s="87"/>
      <c r="P258" s="87"/>
      <c r="Q258" s="87"/>
      <c r="R258" s="80"/>
      <c r="S258" s="80"/>
      <c r="T258" s="80"/>
      <c r="U258" s="80"/>
      <c r="V258" s="79"/>
      <c r="W258" s="80"/>
      <c r="X258" s="80"/>
      <c r="Y258" s="80"/>
      <c r="Z258" s="80"/>
      <c r="AA258" s="80"/>
      <c r="AB258" s="87"/>
      <c r="AC258" s="87"/>
      <c r="AD258" s="87"/>
      <c r="AE258" s="87"/>
      <c r="AF258" s="87"/>
      <c r="AG258" s="87"/>
      <c r="AH258" s="87"/>
      <c r="AI258" s="87"/>
    </row>
    <row r="259" spans="3:35" x14ac:dyDescent="0.25">
      <c r="C259" s="80"/>
      <c r="D259" s="80"/>
      <c r="E259" s="80"/>
      <c r="F259" s="80"/>
      <c r="G259" s="80"/>
      <c r="H259" s="80"/>
      <c r="I259" s="87"/>
      <c r="J259" s="87"/>
      <c r="K259" s="87"/>
      <c r="L259" s="87"/>
      <c r="M259" s="87"/>
      <c r="N259" s="87"/>
      <c r="O259" s="87"/>
      <c r="P259" s="87"/>
      <c r="Q259" s="87"/>
      <c r="R259" s="80"/>
      <c r="S259" s="80"/>
      <c r="T259" s="80"/>
      <c r="U259" s="80"/>
      <c r="V259" s="79"/>
      <c r="W259" s="80"/>
      <c r="X259" s="80"/>
      <c r="Y259" s="80"/>
      <c r="Z259" s="80"/>
      <c r="AA259" s="80"/>
      <c r="AB259" s="87"/>
      <c r="AC259" s="87"/>
      <c r="AD259" s="87"/>
      <c r="AE259" s="87"/>
      <c r="AF259" s="87"/>
      <c r="AG259" s="87"/>
      <c r="AH259" s="87"/>
      <c r="AI259" s="87"/>
    </row>
    <row r="260" spans="3:35" x14ac:dyDescent="0.25">
      <c r="C260" s="80"/>
      <c r="D260" s="79"/>
      <c r="E260" s="80"/>
      <c r="F260" s="80"/>
      <c r="G260" s="80"/>
      <c r="H260" s="80"/>
      <c r="I260" s="87"/>
      <c r="J260" s="87"/>
      <c r="K260" s="87"/>
      <c r="L260" s="87"/>
      <c r="M260" s="87"/>
      <c r="N260" s="87"/>
      <c r="O260" s="87"/>
      <c r="P260" s="87"/>
      <c r="Q260" s="87"/>
      <c r="R260" s="80"/>
      <c r="S260" s="80"/>
      <c r="T260" s="80"/>
      <c r="U260" s="80"/>
      <c r="V260" s="79"/>
      <c r="W260" s="80"/>
      <c r="X260" s="80"/>
      <c r="Y260" s="80"/>
      <c r="Z260" s="80"/>
      <c r="AA260" s="80"/>
      <c r="AB260" s="87"/>
      <c r="AC260" s="87"/>
      <c r="AD260" s="87"/>
      <c r="AE260" s="87"/>
      <c r="AF260" s="87"/>
      <c r="AG260" s="87"/>
      <c r="AH260" s="87"/>
      <c r="AI260" s="87"/>
    </row>
    <row r="261" spans="3:35" x14ac:dyDescent="0.25">
      <c r="C261" s="80"/>
      <c r="D261" s="80"/>
      <c r="E261" s="80"/>
      <c r="F261" s="80"/>
      <c r="G261" s="80"/>
      <c r="H261" s="80"/>
      <c r="I261" s="80"/>
      <c r="J261" s="80"/>
      <c r="K261" s="80"/>
      <c r="L261" s="80"/>
      <c r="M261" s="80"/>
      <c r="N261" s="80"/>
      <c r="O261" s="80"/>
      <c r="P261" s="80"/>
      <c r="Q261" s="80"/>
      <c r="R261" s="80"/>
      <c r="S261" s="80"/>
      <c r="T261" s="80"/>
      <c r="U261" s="80"/>
      <c r="V261" s="80"/>
      <c r="W261" s="80"/>
      <c r="X261" s="80"/>
      <c r="Y261" s="80"/>
      <c r="Z261" s="80"/>
      <c r="AA261" s="80"/>
      <c r="AB261" s="80"/>
      <c r="AC261" s="80"/>
      <c r="AD261" s="80"/>
      <c r="AE261" s="80"/>
      <c r="AF261" s="80"/>
      <c r="AG261" s="80"/>
      <c r="AH261" s="80"/>
      <c r="AI261" s="80"/>
    </row>
    <row r="262" spans="3:35" x14ac:dyDescent="0.25">
      <c r="C262" s="80"/>
      <c r="D262" s="82"/>
      <c r="E262" s="79"/>
      <c r="F262" s="79"/>
      <c r="G262" s="79"/>
      <c r="H262" s="79"/>
      <c r="I262" s="79"/>
      <c r="J262" s="79"/>
      <c r="K262" s="79"/>
      <c r="L262" s="79"/>
      <c r="M262" s="79"/>
      <c r="N262" s="79"/>
      <c r="O262" s="79"/>
      <c r="P262" s="80"/>
      <c r="Q262" s="80"/>
      <c r="R262" s="80"/>
      <c r="S262" s="80"/>
      <c r="T262" s="80"/>
      <c r="U262" s="80"/>
      <c r="V262" s="82"/>
      <c r="W262" s="79"/>
      <c r="X262" s="79"/>
      <c r="Y262" s="79"/>
      <c r="Z262" s="79"/>
      <c r="AA262" s="79"/>
      <c r="AB262" s="79"/>
      <c r="AC262" s="79"/>
      <c r="AD262" s="79"/>
      <c r="AE262" s="79"/>
      <c r="AF262" s="79"/>
      <c r="AG262" s="79"/>
      <c r="AH262" s="80"/>
      <c r="AI262" s="80"/>
    </row>
    <row r="263" spans="3:35" x14ac:dyDescent="0.25">
      <c r="C263" s="80"/>
      <c r="D263" s="79"/>
      <c r="E263" s="80"/>
      <c r="F263" s="80"/>
      <c r="G263" s="80"/>
      <c r="H263" s="80"/>
      <c r="I263" s="80"/>
      <c r="J263" s="87"/>
      <c r="K263" s="87"/>
      <c r="L263" s="87"/>
      <c r="M263" s="87"/>
      <c r="N263" s="87"/>
      <c r="O263" s="87"/>
      <c r="P263" s="87"/>
      <c r="Q263" s="87"/>
      <c r="R263" s="80"/>
      <c r="S263" s="80"/>
      <c r="T263" s="80"/>
      <c r="U263" s="80"/>
      <c r="V263" s="79"/>
      <c r="W263" s="80"/>
      <c r="X263" s="80"/>
      <c r="Y263" s="80"/>
      <c r="Z263" s="80"/>
      <c r="AA263" s="80"/>
      <c r="AB263" s="87"/>
      <c r="AC263" s="87"/>
      <c r="AD263" s="87"/>
      <c r="AE263" s="87"/>
      <c r="AF263" s="87"/>
      <c r="AG263" s="87"/>
      <c r="AH263" s="87"/>
      <c r="AI263" s="87"/>
    </row>
    <row r="264" spans="3:35" x14ac:dyDescent="0.25">
      <c r="C264" s="80"/>
      <c r="D264" s="79"/>
      <c r="E264" s="80"/>
      <c r="F264" s="80"/>
      <c r="G264" s="80"/>
      <c r="H264" s="80"/>
      <c r="I264" s="80"/>
      <c r="J264" s="87"/>
      <c r="K264" s="87"/>
      <c r="L264" s="87"/>
      <c r="M264" s="87"/>
      <c r="N264" s="87"/>
      <c r="O264" s="87"/>
      <c r="P264" s="87"/>
      <c r="Q264" s="87"/>
      <c r="R264" s="80"/>
      <c r="S264" s="80"/>
      <c r="T264" s="80"/>
      <c r="U264" s="80"/>
      <c r="V264" s="79"/>
      <c r="W264" s="80"/>
      <c r="X264" s="80"/>
      <c r="Y264" s="80"/>
      <c r="Z264" s="80"/>
      <c r="AA264" s="80"/>
      <c r="AB264" s="87"/>
      <c r="AC264" s="87"/>
      <c r="AD264" s="87"/>
      <c r="AE264" s="87"/>
      <c r="AF264" s="87"/>
      <c r="AG264" s="87"/>
      <c r="AH264" s="87"/>
      <c r="AI264" s="87"/>
    </row>
    <row r="265" spans="3:35" x14ac:dyDescent="0.25">
      <c r="C265" s="80"/>
      <c r="D265" s="79"/>
      <c r="E265" s="80"/>
      <c r="F265" s="80"/>
      <c r="G265" s="80"/>
      <c r="H265" s="80"/>
      <c r="I265" s="80"/>
      <c r="J265" s="87"/>
      <c r="K265" s="87"/>
      <c r="L265" s="87"/>
      <c r="M265" s="87"/>
      <c r="N265" s="87"/>
      <c r="O265" s="87"/>
      <c r="P265" s="87"/>
      <c r="Q265" s="87"/>
      <c r="R265" s="80"/>
      <c r="S265" s="80"/>
      <c r="T265" s="80"/>
      <c r="U265" s="80"/>
      <c r="V265" s="79"/>
      <c r="W265" s="80"/>
      <c r="X265" s="80"/>
      <c r="Y265" s="80"/>
      <c r="Z265" s="80"/>
      <c r="AA265" s="80"/>
      <c r="AB265" s="87"/>
      <c r="AC265" s="87"/>
      <c r="AD265" s="87"/>
      <c r="AE265" s="87"/>
      <c r="AF265" s="87"/>
      <c r="AG265" s="87"/>
      <c r="AH265" s="87"/>
      <c r="AI265" s="87"/>
    </row>
    <row r="266" spans="3:35" x14ac:dyDescent="0.25">
      <c r="C266" s="80"/>
      <c r="D266" s="88"/>
      <c r="E266" s="88"/>
      <c r="F266" s="80"/>
      <c r="G266" s="88"/>
      <c r="H266" s="88"/>
      <c r="I266" s="80"/>
      <c r="J266" s="88"/>
      <c r="K266" s="88"/>
      <c r="L266" s="80"/>
      <c r="M266" s="88"/>
      <c r="N266" s="88"/>
      <c r="O266" s="80"/>
      <c r="P266" s="88"/>
      <c r="Q266" s="88"/>
      <c r="R266" s="80"/>
      <c r="S266" s="80"/>
      <c r="T266" s="80"/>
      <c r="U266" s="80"/>
      <c r="V266" s="88"/>
      <c r="W266" s="88"/>
      <c r="X266" s="80"/>
      <c r="Y266" s="88"/>
      <c r="Z266" s="88"/>
      <c r="AA266" s="80"/>
      <c r="AB266" s="88"/>
      <c r="AC266" s="88"/>
      <c r="AD266" s="80"/>
      <c r="AE266" s="88"/>
      <c r="AF266" s="88"/>
      <c r="AG266" s="80"/>
      <c r="AH266" s="88"/>
      <c r="AI266" s="88"/>
    </row>
    <row r="267" spans="3:35" x14ac:dyDescent="0.25">
      <c r="C267" s="79"/>
      <c r="D267" s="79"/>
      <c r="E267" s="80"/>
      <c r="F267" s="80"/>
      <c r="G267" s="80"/>
      <c r="H267" s="80"/>
      <c r="I267" s="80"/>
      <c r="J267" s="85"/>
      <c r="K267" s="86"/>
      <c r="L267" s="85"/>
      <c r="M267" s="87"/>
      <c r="N267" s="87"/>
      <c r="O267" s="87"/>
      <c r="P267" s="87"/>
      <c r="Q267" s="87"/>
      <c r="R267" s="80"/>
      <c r="S267" s="80"/>
      <c r="T267" s="80"/>
      <c r="U267" s="79"/>
      <c r="V267" s="79"/>
      <c r="W267" s="80"/>
      <c r="X267" s="80"/>
      <c r="Y267" s="80"/>
      <c r="Z267" s="80"/>
      <c r="AA267" s="80"/>
      <c r="AB267" s="85"/>
      <c r="AC267" s="86"/>
      <c r="AD267" s="85"/>
      <c r="AE267" s="87"/>
      <c r="AF267" s="87"/>
      <c r="AG267" s="87"/>
      <c r="AH267" s="87"/>
      <c r="AI267" s="87"/>
    </row>
    <row r="268" spans="3:35" x14ac:dyDescent="0.25">
      <c r="C268" s="79"/>
      <c r="D268" s="79"/>
      <c r="E268" s="88"/>
      <c r="F268" s="88"/>
      <c r="G268" s="88"/>
      <c r="H268" s="88"/>
      <c r="I268" s="88"/>
      <c r="J268" s="87"/>
      <c r="K268" s="87"/>
      <c r="L268" s="87"/>
      <c r="M268" s="87"/>
      <c r="N268" s="87"/>
      <c r="O268" s="87"/>
      <c r="P268" s="87"/>
      <c r="Q268" s="87"/>
      <c r="R268" s="80"/>
      <c r="S268" s="80"/>
      <c r="T268" s="80"/>
      <c r="U268" s="79"/>
      <c r="V268" s="79"/>
      <c r="W268" s="88"/>
      <c r="X268" s="88"/>
      <c r="Y268" s="88"/>
      <c r="Z268" s="88"/>
      <c r="AA268" s="88"/>
      <c r="AB268" s="87"/>
      <c r="AC268" s="87"/>
      <c r="AD268" s="87"/>
      <c r="AE268" s="87"/>
      <c r="AF268" s="87"/>
      <c r="AG268" s="87"/>
      <c r="AH268" s="87"/>
      <c r="AI268" s="87"/>
    </row>
    <row r="269" spans="3:35" x14ac:dyDescent="0.25">
      <c r="C269" s="79"/>
      <c r="D269" s="79"/>
      <c r="E269" s="88"/>
      <c r="F269" s="88"/>
      <c r="G269" s="88"/>
      <c r="H269" s="88"/>
      <c r="I269" s="88"/>
      <c r="J269" s="87"/>
      <c r="K269" s="87"/>
      <c r="L269" s="87"/>
      <c r="M269" s="87"/>
      <c r="N269" s="87"/>
      <c r="O269" s="87"/>
      <c r="P269" s="87"/>
      <c r="Q269" s="87"/>
      <c r="R269" s="80"/>
      <c r="S269" s="80"/>
      <c r="T269" s="80"/>
      <c r="U269" s="79"/>
      <c r="V269" s="79"/>
      <c r="W269" s="88"/>
      <c r="X269" s="88"/>
      <c r="Y269" s="88"/>
      <c r="Z269" s="88"/>
      <c r="AA269" s="88"/>
      <c r="AB269" s="87"/>
      <c r="AC269" s="87"/>
      <c r="AD269" s="87"/>
      <c r="AE269" s="87"/>
      <c r="AF269" s="87"/>
      <c r="AG269" s="87"/>
      <c r="AH269" s="87"/>
      <c r="AI269" s="87"/>
    </row>
    <row r="270" spans="3:35" x14ac:dyDescent="0.25">
      <c r="C270" s="79"/>
      <c r="D270" s="79"/>
      <c r="E270" s="79"/>
      <c r="F270" s="79"/>
      <c r="G270" s="79"/>
      <c r="H270" s="79"/>
      <c r="I270" s="79"/>
      <c r="J270" s="79"/>
      <c r="K270" s="79"/>
      <c r="L270" s="79"/>
      <c r="M270" s="79"/>
      <c r="N270" s="79"/>
      <c r="O270" s="79"/>
      <c r="P270" s="79"/>
      <c r="Q270" s="79"/>
      <c r="R270" s="79"/>
      <c r="S270" s="79"/>
      <c r="T270" s="80"/>
      <c r="U270" s="79"/>
      <c r="V270" s="79"/>
      <c r="W270" s="79"/>
      <c r="X270" s="79"/>
      <c r="Y270" s="79"/>
      <c r="Z270" s="79"/>
      <c r="AA270" s="79"/>
      <c r="AB270" s="79"/>
      <c r="AC270" s="79"/>
      <c r="AD270" s="79"/>
      <c r="AE270" s="79"/>
      <c r="AF270" s="79"/>
      <c r="AG270" s="79"/>
      <c r="AH270" s="79"/>
      <c r="AI270" s="79"/>
    </row>
    <row r="271" spans="3:35" x14ac:dyDescent="0.25">
      <c r="C271" s="79"/>
      <c r="D271" s="79"/>
      <c r="E271" s="79"/>
      <c r="F271" s="79"/>
      <c r="G271" s="79"/>
      <c r="H271" s="79"/>
      <c r="I271" s="79"/>
      <c r="J271" s="79"/>
      <c r="K271" s="79"/>
      <c r="L271" s="79"/>
      <c r="M271" s="79"/>
      <c r="N271" s="79"/>
      <c r="O271" s="79"/>
      <c r="P271" s="79"/>
      <c r="Q271" s="79"/>
      <c r="R271" s="79"/>
      <c r="S271" s="79"/>
      <c r="T271" s="79"/>
      <c r="U271" s="79"/>
      <c r="V271" s="79"/>
      <c r="W271" s="79"/>
      <c r="X271" s="79"/>
      <c r="Y271" s="79"/>
      <c r="Z271" s="79"/>
      <c r="AA271" s="79"/>
      <c r="AB271" s="79"/>
      <c r="AC271" s="79"/>
      <c r="AD271" s="79"/>
      <c r="AE271" s="79"/>
      <c r="AF271" s="79"/>
      <c r="AG271" s="79"/>
      <c r="AH271" s="79"/>
      <c r="AI271" s="79"/>
    </row>
    <row r="272" spans="3:35" x14ac:dyDescent="0.25">
      <c r="C272" s="79"/>
      <c r="D272" s="79"/>
      <c r="E272" s="79"/>
      <c r="F272" s="79"/>
      <c r="G272" s="79"/>
      <c r="H272" s="79"/>
      <c r="I272" s="79"/>
      <c r="J272" s="79"/>
      <c r="K272" s="79"/>
      <c r="L272" s="79"/>
      <c r="M272" s="79"/>
      <c r="N272" s="79"/>
      <c r="O272" s="79"/>
      <c r="P272" s="79"/>
      <c r="Q272" s="79"/>
      <c r="R272" s="79"/>
      <c r="S272" s="79"/>
      <c r="T272" s="79"/>
      <c r="U272" s="79"/>
      <c r="V272" s="79"/>
      <c r="W272" s="79"/>
      <c r="X272" s="79"/>
      <c r="Y272" s="79"/>
      <c r="Z272" s="79"/>
      <c r="AA272" s="79"/>
      <c r="AB272" s="79"/>
      <c r="AC272" s="79"/>
      <c r="AD272" s="79"/>
      <c r="AE272" s="79"/>
      <c r="AF272" s="79"/>
      <c r="AG272" s="79"/>
      <c r="AH272" s="79"/>
      <c r="AI272" s="79"/>
    </row>
    <row r="273" spans="3:35" x14ac:dyDescent="0.25">
      <c r="C273" s="79"/>
      <c r="D273" s="79"/>
      <c r="E273" s="79"/>
      <c r="F273" s="79"/>
      <c r="G273" s="79"/>
      <c r="H273" s="79"/>
      <c r="I273" s="79"/>
      <c r="J273" s="79"/>
      <c r="K273" s="79"/>
      <c r="L273" s="79"/>
      <c r="M273" s="79"/>
      <c r="N273" s="79"/>
      <c r="O273" s="79"/>
      <c r="P273" s="79"/>
      <c r="Q273" s="79"/>
      <c r="R273" s="79"/>
      <c r="S273" s="79"/>
      <c r="T273" s="79"/>
      <c r="U273" s="79"/>
      <c r="V273" s="79"/>
      <c r="W273" s="79"/>
      <c r="X273" s="79"/>
      <c r="Y273" s="79"/>
      <c r="Z273" s="79"/>
      <c r="AA273" s="79"/>
      <c r="AB273" s="79"/>
      <c r="AC273" s="79"/>
      <c r="AD273" s="79"/>
      <c r="AE273" s="79"/>
      <c r="AF273" s="79"/>
      <c r="AG273" s="79"/>
      <c r="AH273" s="79"/>
      <c r="AI273" s="79"/>
    </row>
    <row r="274" spans="3:35" ht="15" customHeight="1" x14ac:dyDescent="0.25">
      <c r="C274" s="101"/>
      <c r="D274" s="101"/>
      <c r="E274" s="101"/>
      <c r="F274" s="101"/>
      <c r="G274" s="101"/>
      <c r="H274" s="101"/>
      <c r="I274" s="101"/>
      <c r="J274" s="101"/>
      <c r="K274" s="101"/>
      <c r="L274" s="101"/>
      <c r="M274" s="101"/>
      <c r="N274" s="101"/>
      <c r="O274" s="101"/>
      <c r="P274" s="101"/>
      <c r="Q274" s="101"/>
      <c r="R274" s="101"/>
      <c r="S274" s="101"/>
      <c r="T274" s="101"/>
      <c r="U274" s="101"/>
      <c r="V274" s="101"/>
      <c r="W274" s="101"/>
      <c r="X274" s="101"/>
      <c r="Y274" s="101"/>
      <c r="Z274" s="101"/>
      <c r="AA274" s="101"/>
      <c r="AB274" s="101"/>
      <c r="AC274" s="101"/>
      <c r="AD274" s="101"/>
      <c r="AE274" s="101"/>
      <c r="AF274" s="101"/>
      <c r="AG274" s="101"/>
      <c r="AH274" s="101"/>
      <c r="AI274" s="101"/>
    </row>
    <row r="275" spans="3:35" x14ac:dyDescent="0.25">
      <c r="C275" s="101"/>
      <c r="D275" s="101"/>
      <c r="E275" s="101"/>
      <c r="F275" s="101"/>
      <c r="G275" s="101"/>
      <c r="H275" s="101"/>
      <c r="I275" s="101"/>
      <c r="J275" s="101"/>
      <c r="K275" s="101"/>
      <c r="L275" s="101"/>
      <c r="M275" s="101"/>
      <c r="N275" s="101"/>
      <c r="O275" s="101"/>
      <c r="P275" s="101"/>
      <c r="Q275" s="101"/>
      <c r="R275" s="101"/>
      <c r="S275" s="101"/>
      <c r="T275" s="101"/>
      <c r="U275" s="101"/>
      <c r="V275" s="101"/>
      <c r="W275" s="101"/>
      <c r="X275" s="101"/>
      <c r="Y275" s="101"/>
      <c r="Z275" s="101"/>
      <c r="AA275" s="101"/>
      <c r="AB275" s="101"/>
      <c r="AC275" s="101"/>
      <c r="AD275" s="101"/>
      <c r="AE275" s="101"/>
      <c r="AF275" s="101"/>
      <c r="AG275" s="101"/>
      <c r="AH275" s="101"/>
      <c r="AI275" s="101"/>
    </row>
    <row r="276" spans="3:35" x14ac:dyDescent="0.25">
      <c r="C276" s="79"/>
      <c r="D276" s="79"/>
      <c r="E276" s="80"/>
      <c r="F276" s="80"/>
      <c r="G276" s="80"/>
      <c r="H276" s="80"/>
      <c r="I276" s="80"/>
      <c r="J276" s="85"/>
      <c r="K276" s="86"/>
      <c r="L276" s="85"/>
      <c r="M276" s="87"/>
      <c r="N276" s="87"/>
      <c r="O276" s="87"/>
      <c r="P276" s="87"/>
      <c r="Q276" s="87"/>
      <c r="R276" s="80"/>
      <c r="S276" s="80"/>
      <c r="T276" s="79"/>
      <c r="U276" s="79"/>
      <c r="V276" s="80"/>
      <c r="W276" s="80"/>
      <c r="X276" s="80"/>
      <c r="Y276" s="80"/>
      <c r="Z276" s="80"/>
      <c r="AA276" s="85"/>
      <c r="AB276" s="86"/>
      <c r="AC276" s="85"/>
      <c r="AD276" s="87"/>
      <c r="AE276" s="87"/>
      <c r="AF276" s="87"/>
      <c r="AG276" s="87"/>
      <c r="AH276" s="87"/>
      <c r="AI276" s="80"/>
    </row>
    <row r="277" spans="3:35" x14ac:dyDescent="0.25">
      <c r="C277" s="79"/>
      <c r="D277" s="79"/>
      <c r="E277" s="80"/>
      <c r="F277" s="80"/>
      <c r="G277" s="80"/>
      <c r="H277" s="80"/>
      <c r="I277" s="80"/>
      <c r="J277" s="87"/>
      <c r="K277" s="87"/>
      <c r="L277" s="87"/>
      <c r="M277" s="87"/>
      <c r="N277" s="87"/>
      <c r="O277" s="87"/>
      <c r="P277" s="87"/>
      <c r="Q277" s="87"/>
      <c r="R277" s="80"/>
      <c r="S277" s="80"/>
      <c r="T277" s="79"/>
      <c r="U277" s="79"/>
      <c r="V277" s="80"/>
      <c r="W277" s="80"/>
      <c r="X277" s="80"/>
      <c r="Y277" s="80"/>
      <c r="Z277" s="80"/>
      <c r="AA277" s="87"/>
      <c r="AB277" s="87"/>
      <c r="AC277" s="87"/>
      <c r="AD277" s="87"/>
      <c r="AE277" s="87"/>
      <c r="AF277" s="87"/>
      <c r="AG277" s="87"/>
      <c r="AH277" s="87"/>
      <c r="AI277" s="80"/>
    </row>
    <row r="278" spans="3:35" x14ac:dyDescent="0.25">
      <c r="C278" s="79"/>
      <c r="D278" s="79"/>
      <c r="E278" s="88"/>
      <c r="F278" s="88"/>
      <c r="G278" s="88"/>
      <c r="H278" s="88"/>
      <c r="I278" s="88"/>
      <c r="J278" s="87"/>
      <c r="K278" s="87"/>
      <c r="L278" s="87"/>
      <c r="M278" s="87"/>
      <c r="N278" s="87"/>
      <c r="O278" s="87"/>
      <c r="P278" s="87"/>
      <c r="Q278" s="87"/>
      <c r="R278" s="80"/>
      <c r="S278" s="80"/>
      <c r="T278" s="79"/>
      <c r="U278" s="79"/>
      <c r="V278" s="88"/>
      <c r="W278" s="88"/>
      <c r="X278" s="88"/>
      <c r="Y278" s="88"/>
      <c r="Z278" s="88"/>
      <c r="AA278" s="87"/>
      <c r="AB278" s="87"/>
      <c r="AC278" s="87"/>
      <c r="AD278" s="87"/>
      <c r="AE278" s="87"/>
      <c r="AF278" s="87"/>
      <c r="AG278" s="87"/>
      <c r="AH278" s="87"/>
      <c r="AI278" s="80"/>
    </row>
    <row r="279" spans="3:35" x14ac:dyDescent="0.25">
      <c r="C279" s="79"/>
      <c r="D279" s="79"/>
      <c r="E279" s="88"/>
      <c r="F279" s="88"/>
      <c r="G279" s="88"/>
      <c r="H279" s="88"/>
      <c r="I279" s="88"/>
      <c r="J279" s="87"/>
      <c r="K279" s="87"/>
      <c r="L279" s="87"/>
      <c r="M279" s="87"/>
      <c r="N279" s="87"/>
      <c r="O279" s="87"/>
      <c r="P279" s="87"/>
      <c r="Q279" s="87"/>
      <c r="R279" s="80"/>
      <c r="S279" s="80"/>
      <c r="T279" s="79"/>
      <c r="U279" s="79"/>
      <c r="V279" s="88"/>
      <c r="W279" s="88"/>
      <c r="X279" s="88"/>
      <c r="Y279" s="88"/>
      <c r="Z279" s="88"/>
      <c r="AA279" s="87"/>
      <c r="AB279" s="87"/>
      <c r="AC279" s="87"/>
      <c r="AD279" s="87"/>
      <c r="AE279" s="87"/>
      <c r="AF279" s="87"/>
      <c r="AG279" s="87"/>
      <c r="AH279" s="87"/>
      <c r="AI279" s="80"/>
    </row>
    <row r="280" spans="3:35" x14ac:dyDescent="0.25">
      <c r="C280" s="80"/>
      <c r="D280" s="80"/>
      <c r="E280" s="80"/>
      <c r="F280" s="80"/>
      <c r="G280" s="80"/>
      <c r="H280" s="80"/>
      <c r="I280" s="80"/>
      <c r="J280" s="80"/>
      <c r="K280" s="80"/>
      <c r="L280" s="80"/>
      <c r="M280" s="80"/>
      <c r="N280" s="80"/>
      <c r="O280" s="80"/>
      <c r="P280" s="80"/>
      <c r="Q280" s="80"/>
      <c r="R280" s="80"/>
      <c r="S280" s="80"/>
      <c r="T280" s="80"/>
      <c r="U280" s="80"/>
      <c r="V280" s="80"/>
      <c r="W280" s="80"/>
      <c r="X280" s="80"/>
      <c r="Y280" s="80"/>
      <c r="Z280" s="80"/>
      <c r="AA280" s="80"/>
      <c r="AB280" s="80"/>
      <c r="AC280" s="80"/>
      <c r="AD280" s="80"/>
      <c r="AE280" s="80"/>
      <c r="AF280" s="80"/>
      <c r="AG280" s="80"/>
      <c r="AH280" s="80"/>
      <c r="AI280" s="80"/>
    </row>
    <row r="281" spans="3:35" x14ac:dyDescent="0.25">
      <c r="C281" s="80"/>
      <c r="D281" s="82"/>
      <c r="E281" s="79"/>
      <c r="F281" s="79"/>
      <c r="G281" s="79"/>
      <c r="H281" s="79"/>
      <c r="I281" s="79"/>
      <c r="J281" s="79"/>
      <c r="K281" s="80"/>
      <c r="L281" s="80"/>
      <c r="M281" s="80"/>
      <c r="N281" s="80"/>
      <c r="O281" s="80"/>
      <c r="P281" s="80"/>
      <c r="Q281" s="80"/>
      <c r="R281" s="80"/>
      <c r="S281" s="80"/>
      <c r="T281" s="80"/>
      <c r="U281" s="82"/>
      <c r="V281" s="79"/>
      <c r="W281" s="79"/>
      <c r="X281" s="79"/>
      <c r="Y281" s="79"/>
      <c r="Z281" s="79"/>
      <c r="AA281" s="79"/>
      <c r="AB281" s="80"/>
      <c r="AC281" s="80"/>
      <c r="AD281" s="80"/>
      <c r="AE281" s="80"/>
      <c r="AF281" s="80"/>
      <c r="AG281" s="80"/>
      <c r="AH281" s="80"/>
      <c r="AI281" s="80"/>
    </row>
    <row r="282" spans="3:35" x14ac:dyDescent="0.25">
      <c r="C282" s="80"/>
      <c r="D282" s="79"/>
      <c r="E282" s="80"/>
      <c r="F282" s="80"/>
      <c r="G282" s="80"/>
      <c r="H282" s="80"/>
      <c r="I282" s="80"/>
      <c r="J282" s="87"/>
      <c r="K282" s="87"/>
      <c r="L282" s="87"/>
      <c r="M282" s="87"/>
      <c r="N282" s="87"/>
      <c r="O282" s="87"/>
      <c r="P282" s="87"/>
      <c r="Q282" s="87"/>
      <c r="R282" s="80"/>
      <c r="S282" s="80"/>
      <c r="T282" s="80"/>
      <c r="U282" s="79"/>
      <c r="V282" s="80"/>
      <c r="W282" s="80"/>
      <c r="X282" s="80"/>
      <c r="Y282" s="80"/>
      <c r="Z282" s="80"/>
      <c r="AA282" s="87"/>
      <c r="AB282" s="87"/>
      <c r="AC282" s="87"/>
      <c r="AD282" s="87"/>
      <c r="AE282" s="87"/>
      <c r="AF282" s="87"/>
      <c r="AG282" s="87"/>
      <c r="AH282" s="87"/>
      <c r="AI282" s="80"/>
    </row>
    <row r="283" spans="3:35" x14ac:dyDescent="0.25">
      <c r="C283" s="80"/>
      <c r="D283" s="79"/>
      <c r="E283" s="80"/>
      <c r="F283" s="80"/>
      <c r="G283" s="80"/>
      <c r="H283" s="80"/>
      <c r="I283" s="80"/>
      <c r="J283" s="87"/>
      <c r="K283" s="87"/>
      <c r="L283" s="87"/>
      <c r="M283" s="87"/>
      <c r="N283" s="87"/>
      <c r="O283" s="87"/>
      <c r="P283" s="87"/>
      <c r="Q283" s="87"/>
      <c r="R283" s="80"/>
      <c r="S283" s="80"/>
      <c r="T283" s="80"/>
      <c r="U283" s="79"/>
      <c r="V283" s="80"/>
      <c r="W283" s="80"/>
      <c r="X283" s="80"/>
      <c r="Y283" s="80"/>
      <c r="Z283" s="80"/>
      <c r="AA283" s="87"/>
      <c r="AB283" s="87"/>
      <c r="AC283" s="87"/>
      <c r="AD283" s="87"/>
      <c r="AE283" s="87"/>
      <c r="AF283" s="87"/>
      <c r="AG283" s="87"/>
      <c r="AH283" s="87"/>
      <c r="AI283" s="80"/>
    </row>
    <row r="284" spans="3:35" x14ac:dyDescent="0.25">
      <c r="C284" s="80"/>
      <c r="D284" s="79"/>
      <c r="E284" s="80"/>
      <c r="F284" s="80"/>
      <c r="G284" s="80"/>
      <c r="H284" s="80"/>
      <c r="I284" s="80"/>
      <c r="J284" s="87"/>
      <c r="K284" s="87"/>
      <c r="L284" s="87"/>
      <c r="M284" s="87"/>
      <c r="N284" s="87"/>
      <c r="O284" s="87"/>
      <c r="P284" s="87"/>
      <c r="Q284" s="87"/>
      <c r="R284" s="80"/>
      <c r="S284" s="80"/>
      <c r="T284" s="80"/>
      <c r="U284" s="79"/>
      <c r="V284" s="80"/>
      <c r="W284" s="80"/>
      <c r="X284" s="80"/>
      <c r="Y284" s="80"/>
      <c r="Z284" s="80"/>
      <c r="AA284" s="87"/>
      <c r="AB284" s="87"/>
      <c r="AC284" s="87"/>
      <c r="AD284" s="87"/>
      <c r="AE284" s="87"/>
      <c r="AF284" s="87"/>
      <c r="AG284" s="87"/>
      <c r="AH284" s="87"/>
      <c r="AI284" s="80"/>
    </row>
    <row r="285" spans="3:35" x14ac:dyDescent="0.25">
      <c r="C285" s="80"/>
      <c r="D285" s="80"/>
      <c r="E285" s="80"/>
      <c r="F285" s="80"/>
      <c r="G285" s="80"/>
      <c r="H285" s="80"/>
      <c r="I285" s="80"/>
      <c r="J285" s="80"/>
      <c r="K285" s="80"/>
      <c r="L285" s="80"/>
      <c r="M285" s="80"/>
      <c r="N285" s="80"/>
      <c r="O285" s="80"/>
      <c r="P285" s="80"/>
      <c r="Q285" s="80"/>
      <c r="R285" s="80"/>
      <c r="S285" s="80"/>
      <c r="T285" s="80"/>
      <c r="U285" s="80"/>
      <c r="V285" s="80"/>
      <c r="W285" s="80"/>
      <c r="X285" s="80"/>
      <c r="Y285" s="80"/>
      <c r="Z285" s="80"/>
      <c r="AA285" s="80"/>
      <c r="AB285" s="80"/>
      <c r="AC285" s="80"/>
      <c r="AD285" s="80"/>
      <c r="AE285" s="80"/>
      <c r="AF285" s="80"/>
      <c r="AG285" s="80"/>
      <c r="AH285" s="80"/>
      <c r="AI285" s="80"/>
    </row>
    <row r="286" spans="3:35" x14ac:dyDescent="0.25">
      <c r="C286" s="80"/>
      <c r="D286" s="82"/>
      <c r="E286" s="79"/>
      <c r="F286" s="79"/>
      <c r="G286" s="79"/>
      <c r="H286" s="79"/>
      <c r="I286" s="79"/>
      <c r="J286" s="79"/>
      <c r="K286" s="79"/>
      <c r="L286" s="79"/>
      <c r="M286" s="79"/>
      <c r="N286" s="79"/>
      <c r="O286" s="79"/>
      <c r="P286" s="80"/>
      <c r="Q286" s="80"/>
      <c r="R286" s="80"/>
      <c r="S286" s="80"/>
      <c r="T286" s="80"/>
      <c r="U286" s="82"/>
      <c r="V286" s="79"/>
      <c r="W286" s="79"/>
      <c r="X286" s="79"/>
      <c r="Y286" s="79"/>
      <c r="Z286" s="79"/>
      <c r="AA286" s="79"/>
      <c r="AB286" s="79"/>
      <c r="AC286" s="79"/>
      <c r="AD286" s="79"/>
      <c r="AE286" s="79"/>
      <c r="AF286" s="79"/>
      <c r="AG286" s="80"/>
      <c r="AH286" s="80"/>
      <c r="AI286" s="80"/>
    </row>
    <row r="287" spans="3:35" x14ac:dyDescent="0.25">
      <c r="C287" s="80"/>
      <c r="D287" s="79"/>
      <c r="E287" s="80"/>
      <c r="F287" s="80"/>
      <c r="G287" s="80"/>
      <c r="H287" s="80"/>
      <c r="I287" s="80"/>
      <c r="J287" s="87"/>
      <c r="K287" s="87"/>
      <c r="L287" s="87"/>
      <c r="M287" s="87"/>
      <c r="N287" s="87"/>
      <c r="O287" s="87"/>
      <c r="P287" s="87"/>
      <c r="Q287" s="87"/>
      <c r="R287" s="80"/>
      <c r="S287" s="80"/>
      <c r="T287" s="80"/>
      <c r="U287" s="79"/>
      <c r="V287" s="80"/>
      <c r="W287" s="80"/>
      <c r="X287" s="80"/>
      <c r="Y287" s="80"/>
      <c r="Z287" s="80"/>
      <c r="AA287" s="87"/>
      <c r="AB287" s="87"/>
      <c r="AC287" s="87"/>
      <c r="AD287" s="87"/>
      <c r="AE287" s="87"/>
      <c r="AF287" s="87"/>
      <c r="AG287" s="87"/>
      <c r="AH287" s="87"/>
      <c r="AI287" s="80"/>
    </row>
    <row r="288" spans="3:35" x14ac:dyDescent="0.25">
      <c r="C288" s="80"/>
      <c r="D288" s="79"/>
      <c r="E288" s="80"/>
      <c r="F288" s="80"/>
      <c r="G288" s="80"/>
      <c r="H288" s="80"/>
      <c r="I288" s="80"/>
      <c r="J288" s="87"/>
      <c r="K288" s="87"/>
      <c r="L288" s="87"/>
      <c r="M288" s="87"/>
      <c r="N288" s="87"/>
      <c r="O288" s="87"/>
      <c r="P288" s="87"/>
      <c r="Q288" s="87"/>
      <c r="R288" s="80"/>
      <c r="S288" s="80"/>
      <c r="T288" s="80"/>
      <c r="U288" s="79"/>
      <c r="V288" s="80"/>
      <c r="W288" s="80"/>
      <c r="X288" s="80"/>
      <c r="Y288" s="80"/>
      <c r="Z288" s="80"/>
      <c r="AA288" s="87"/>
      <c r="AB288" s="87"/>
      <c r="AC288" s="87"/>
      <c r="AD288" s="87"/>
      <c r="AE288" s="87"/>
      <c r="AF288" s="87"/>
      <c r="AG288" s="87"/>
      <c r="AH288" s="87"/>
      <c r="AI288" s="80"/>
    </row>
    <row r="289" spans="1:35" x14ac:dyDescent="0.25">
      <c r="C289" s="80"/>
      <c r="D289" s="79"/>
      <c r="E289" s="80"/>
      <c r="F289" s="80"/>
      <c r="G289" s="80"/>
      <c r="H289" s="80"/>
      <c r="I289" s="80"/>
      <c r="J289" s="87"/>
      <c r="K289" s="87"/>
      <c r="L289" s="87"/>
      <c r="M289" s="87"/>
      <c r="N289" s="87"/>
      <c r="O289" s="87"/>
      <c r="P289" s="87"/>
      <c r="Q289" s="87"/>
      <c r="R289" s="80"/>
      <c r="S289" s="80"/>
      <c r="T289" s="80"/>
      <c r="U289" s="79"/>
      <c r="V289" s="80"/>
      <c r="W289" s="80"/>
      <c r="X289" s="80"/>
      <c r="Y289" s="80"/>
      <c r="Z289" s="80"/>
      <c r="AA289" s="87"/>
      <c r="AB289" s="87"/>
      <c r="AC289" s="87"/>
      <c r="AD289" s="87"/>
      <c r="AE289" s="87"/>
      <c r="AF289" s="87"/>
      <c r="AG289" s="87"/>
      <c r="AH289" s="87"/>
      <c r="AI289" s="80"/>
    </row>
    <row r="290" spans="1:35" x14ac:dyDescent="0.25">
      <c r="C290" s="80"/>
      <c r="D290" s="88"/>
      <c r="E290" s="88"/>
      <c r="F290" s="80"/>
      <c r="G290" s="88"/>
      <c r="H290" s="88"/>
      <c r="I290" s="80"/>
      <c r="J290" s="88"/>
      <c r="K290" s="88"/>
      <c r="L290" s="80"/>
      <c r="M290" s="88"/>
      <c r="N290" s="88"/>
      <c r="O290" s="80"/>
      <c r="P290" s="88"/>
      <c r="Q290" s="88"/>
      <c r="R290" s="80"/>
      <c r="S290" s="80"/>
      <c r="T290" s="80"/>
      <c r="U290" s="88"/>
      <c r="V290" s="88"/>
      <c r="W290" s="80"/>
      <c r="X290" s="88"/>
      <c r="Y290" s="88"/>
      <c r="Z290" s="80"/>
      <c r="AA290" s="88"/>
      <c r="AB290" s="88"/>
      <c r="AC290" s="80"/>
      <c r="AD290" s="88"/>
      <c r="AE290" s="88"/>
      <c r="AF290" s="80"/>
      <c r="AG290" s="88"/>
      <c r="AH290" s="88"/>
      <c r="AI290" s="80"/>
    </row>
    <row r="291" spans="1:35" x14ac:dyDescent="0.25">
      <c r="C291" s="79"/>
      <c r="D291" s="79"/>
      <c r="E291" s="80"/>
      <c r="F291" s="80"/>
      <c r="G291" s="80"/>
      <c r="H291" s="80"/>
      <c r="I291" s="80"/>
      <c r="J291" s="85"/>
      <c r="K291" s="86"/>
      <c r="L291" s="85"/>
      <c r="M291" s="87"/>
      <c r="N291" s="87"/>
      <c r="O291" s="87"/>
      <c r="P291" s="87"/>
      <c r="Q291" s="87"/>
      <c r="R291" s="80"/>
      <c r="S291" s="80"/>
      <c r="T291" s="79"/>
      <c r="U291" s="79"/>
      <c r="V291" s="80"/>
      <c r="W291" s="80"/>
      <c r="X291" s="80"/>
      <c r="Y291" s="80"/>
      <c r="Z291" s="80"/>
      <c r="AA291" s="85"/>
      <c r="AB291" s="86"/>
      <c r="AC291" s="85"/>
      <c r="AD291" s="87"/>
      <c r="AE291" s="87"/>
      <c r="AF291" s="87"/>
      <c r="AG291" s="87"/>
      <c r="AH291" s="87"/>
      <c r="AI291" s="80"/>
    </row>
    <row r="292" spans="1:35" ht="15.75" thickBot="1" x14ac:dyDescent="0.3">
      <c r="C292" s="79"/>
      <c r="D292" s="79"/>
      <c r="E292" s="88"/>
      <c r="F292" s="88"/>
      <c r="G292" s="88"/>
      <c r="H292" s="88"/>
      <c r="I292" s="88"/>
      <c r="J292" s="87"/>
      <c r="K292" s="87"/>
      <c r="L292" s="87"/>
      <c r="M292" s="87"/>
      <c r="N292" s="87"/>
      <c r="O292" s="87"/>
      <c r="P292" s="87"/>
      <c r="Q292" s="87"/>
      <c r="R292" s="80"/>
      <c r="S292" s="89"/>
      <c r="T292" s="79"/>
      <c r="U292" s="79"/>
      <c r="V292" s="88"/>
      <c r="W292" s="88"/>
      <c r="X292" s="88"/>
      <c r="Y292" s="88"/>
      <c r="Z292" s="88"/>
      <c r="AA292" s="87"/>
      <c r="AB292" s="87"/>
      <c r="AC292" s="87"/>
      <c r="AD292" s="87"/>
      <c r="AE292" s="87"/>
      <c r="AF292" s="87"/>
      <c r="AG292" s="87"/>
      <c r="AH292" s="87"/>
      <c r="AI292" s="90"/>
    </row>
    <row r="293" spans="1:35" ht="15" customHeight="1" x14ac:dyDescent="0.25">
      <c r="C293" s="91"/>
      <c r="D293" s="79"/>
      <c r="E293" s="88"/>
      <c r="F293" s="88"/>
      <c r="G293" s="88"/>
      <c r="H293" s="88"/>
      <c r="I293" s="88"/>
      <c r="J293" s="87"/>
      <c r="K293" s="87"/>
      <c r="L293" s="87"/>
      <c r="M293" s="87"/>
      <c r="N293" s="87"/>
      <c r="O293" s="87"/>
      <c r="P293" s="87"/>
      <c r="Q293" s="87"/>
      <c r="R293" s="80"/>
      <c r="S293" s="89"/>
      <c r="T293" s="79"/>
      <c r="U293" s="79"/>
      <c r="V293" s="88"/>
      <c r="W293" s="88"/>
      <c r="X293" s="88"/>
      <c r="Y293" s="88"/>
      <c r="Z293" s="88"/>
      <c r="AA293" s="87"/>
      <c r="AB293" s="87"/>
      <c r="AC293" s="87"/>
      <c r="AD293" s="87"/>
      <c r="AE293" s="87"/>
      <c r="AF293" s="87"/>
      <c r="AG293" s="87"/>
      <c r="AH293" s="92"/>
      <c r="AI293" s="315" t="str">
        <f>AI53</f>
        <v>003611 Version 4</v>
      </c>
    </row>
    <row r="294" spans="1:35" ht="15.75" thickBot="1" x14ac:dyDescent="0.3">
      <c r="C294" s="93"/>
      <c r="D294" s="94"/>
      <c r="E294" s="94"/>
      <c r="F294" s="94"/>
      <c r="G294" s="94"/>
      <c r="H294" s="94"/>
      <c r="I294" s="94"/>
      <c r="J294" s="94"/>
      <c r="K294" s="94"/>
      <c r="L294" s="94"/>
      <c r="M294" s="94"/>
      <c r="N294" s="94"/>
      <c r="O294" s="94"/>
      <c r="P294" s="94"/>
      <c r="Q294" s="94"/>
      <c r="R294" s="94"/>
      <c r="S294" s="95"/>
      <c r="T294" s="94"/>
      <c r="U294" s="94"/>
      <c r="V294" s="94"/>
      <c r="W294" s="94"/>
      <c r="X294" s="94"/>
      <c r="Y294" s="94"/>
      <c r="Z294" s="94"/>
      <c r="AA294" s="94"/>
      <c r="AB294" s="94"/>
      <c r="AC294" s="94"/>
      <c r="AD294" s="94"/>
      <c r="AE294" s="94"/>
      <c r="AF294" s="94"/>
      <c r="AG294" s="94"/>
      <c r="AH294" s="96"/>
      <c r="AI294" s="316"/>
    </row>
    <row r="295" spans="1:35" x14ac:dyDescent="0.25">
      <c r="C295" s="7"/>
      <c r="D295" s="9"/>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7"/>
      <c r="AI295" s="316"/>
    </row>
    <row r="296" spans="1:35" x14ac:dyDescent="0.25">
      <c r="C296" s="7"/>
      <c r="D296" s="9"/>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7"/>
      <c r="AI296" s="316"/>
    </row>
    <row r="297" spans="1:35" x14ac:dyDescent="0.25">
      <c r="A297" s="363" t="s">
        <v>1904</v>
      </c>
      <c r="B297" s="363"/>
      <c r="C297" s="7"/>
      <c r="D297" s="9"/>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7"/>
      <c r="AI297" s="316"/>
    </row>
    <row r="298" spans="1:35" x14ac:dyDescent="0.25">
      <c r="A298" s="173" t="s">
        <v>739</v>
      </c>
      <c r="C298" s="7"/>
      <c r="D298" s="9"/>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7"/>
      <c r="AI298" s="316"/>
    </row>
    <row r="299" spans="1:35" ht="15.75" thickBot="1" x14ac:dyDescent="0.3">
      <c r="C299" s="317" t="s">
        <v>3794</v>
      </c>
      <c r="D299" s="317"/>
      <c r="E299" s="317"/>
      <c r="F299" s="317"/>
      <c r="G299" s="317"/>
      <c r="H299" s="317"/>
      <c r="I299" s="317"/>
      <c r="J299" s="317"/>
      <c r="K299" s="317"/>
      <c r="L299" s="317"/>
      <c r="M299" s="317"/>
      <c r="N299" s="317"/>
      <c r="O299" s="317"/>
      <c r="P299" s="317"/>
      <c r="Q299" s="317"/>
      <c r="R299" s="317"/>
      <c r="S299" s="317"/>
      <c r="T299" s="317"/>
      <c r="U299" s="317"/>
      <c r="V299" s="317"/>
      <c r="W299" s="317"/>
      <c r="X299" s="317"/>
      <c r="Y299" s="317"/>
      <c r="Z299" s="317"/>
      <c r="AA299" s="317"/>
      <c r="AB299" s="317"/>
      <c r="AC299" s="317"/>
      <c r="AD299" s="317"/>
      <c r="AE299" s="317"/>
      <c r="AF299" s="317"/>
      <c r="AG299" s="317"/>
      <c r="AH299" s="317"/>
      <c r="AI299" s="317"/>
    </row>
    <row r="300" spans="1:35" x14ac:dyDescent="0.25">
      <c r="C300" s="319"/>
      <c r="D300" s="320"/>
      <c r="E300" s="320"/>
      <c r="F300" s="320"/>
      <c r="G300" s="320"/>
      <c r="H300" s="320"/>
      <c r="I300" s="320"/>
      <c r="J300" s="323" t="s">
        <v>58</v>
      </c>
      <c r="K300" s="324"/>
      <c r="L300" s="324"/>
      <c r="M300" s="324"/>
      <c r="N300" s="324"/>
      <c r="O300" s="324"/>
      <c r="P300" s="324"/>
      <c r="Q300" s="324"/>
      <c r="R300" s="324"/>
      <c r="S300" s="324"/>
      <c r="T300" s="324"/>
      <c r="U300" s="324"/>
      <c r="V300" s="324"/>
      <c r="W300" s="324"/>
      <c r="X300" s="324"/>
      <c r="Y300" s="324"/>
      <c r="Z300" s="324"/>
      <c r="AA300" s="324"/>
      <c r="AB300" s="325"/>
      <c r="AC300" s="332" t="s">
        <v>772</v>
      </c>
      <c r="AD300" s="333"/>
      <c r="AE300" s="333"/>
      <c r="AF300" s="333"/>
      <c r="AG300" s="333"/>
      <c r="AH300" s="333"/>
      <c r="AI300" s="334"/>
    </row>
    <row r="301" spans="1:35" ht="15.75" thickBot="1" x14ac:dyDescent="0.3">
      <c r="C301" s="321"/>
      <c r="D301" s="322"/>
      <c r="E301" s="322"/>
      <c r="F301" s="322"/>
      <c r="G301" s="322"/>
      <c r="H301" s="322"/>
      <c r="I301" s="322"/>
      <c r="J301" s="326"/>
      <c r="K301" s="327"/>
      <c r="L301" s="327"/>
      <c r="M301" s="327"/>
      <c r="N301" s="327"/>
      <c r="O301" s="327"/>
      <c r="P301" s="327"/>
      <c r="Q301" s="327"/>
      <c r="R301" s="327"/>
      <c r="S301" s="327"/>
      <c r="T301" s="327"/>
      <c r="U301" s="327"/>
      <c r="V301" s="327"/>
      <c r="W301" s="327"/>
      <c r="X301" s="327"/>
      <c r="Y301" s="327"/>
      <c r="Z301" s="327"/>
      <c r="AA301" s="327"/>
      <c r="AB301" s="328"/>
      <c r="AC301" s="335" t="str">
        <f>IF($AC$2&lt;&gt;"",$AC$2,"")</f>
        <v/>
      </c>
      <c r="AD301" s="336"/>
      <c r="AE301" s="336"/>
      <c r="AF301" s="336"/>
      <c r="AG301" s="336"/>
      <c r="AH301" s="336"/>
      <c r="AI301" s="337"/>
    </row>
    <row r="302" spans="1:35" ht="15" customHeight="1" x14ac:dyDescent="0.25">
      <c r="C302" s="338" t="s">
        <v>1906</v>
      </c>
      <c r="D302" s="339"/>
      <c r="E302" s="339"/>
      <c r="F302" s="339"/>
      <c r="G302" s="339"/>
      <c r="H302" s="339"/>
      <c r="I302" s="340"/>
      <c r="J302" s="326"/>
      <c r="K302" s="327"/>
      <c r="L302" s="327"/>
      <c r="M302" s="327"/>
      <c r="N302" s="327"/>
      <c r="O302" s="327"/>
      <c r="P302" s="327"/>
      <c r="Q302" s="327"/>
      <c r="R302" s="327"/>
      <c r="S302" s="327"/>
      <c r="T302" s="327"/>
      <c r="U302" s="327"/>
      <c r="V302" s="327"/>
      <c r="W302" s="327"/>
      <c r="X302" s="327"/>
      <c r="Y302" s="327"/>
      <c r="Z302" s="327"/>
      <c r="AA302" s="327"/>
      <c r="AB302" s="328"/>
      <c r="AC302" s="323" t="s">
        <v>59</v>
      </c>
      <c r="AD302" s="324"/>
      <c r="AE302" s="324"/>
      <c r="AF302" s="324"/>
      <c r="AG302" s="324"/>
      <c r="AH302" s="324"/>
      <c r="AI302" s="325"/>
    </row>
    <row r="303" spans="1:35" ht="15.75" thickBot="1" x14ac:dyDescent="0.3">
      <c r="C303" s="341" t="s">
        <v>1905</v>
      </c>
      <c r="D303" s="342"/>
      <c r="E303" s="342"/>
      <c r="F303" s="342"/>
      <c r="G303" s="342"/>
      <c r="H303" s="342"/>
      <c r="I303" s="343"/>
      <c r="J303" s="326"/>
      <c r="K303" s="327"/>
      <c r="L303" s="327"/>
      <c r="M303" s="327"/>
      <c r="N303" s="327"/>
      <c r="O303" s="327"/>
      <c r="P303" s="327"/>
      <c r="Q303" s="327"/>
      <c r="R303" s="327"/>
      <c r="S303" s="327"/>
      <c r="T303" s="327"/>
      <c r="U303" s="327"/>
      <c r="V303" s="327"/>
      <c r="W303" s="327"/>
      <c r="X303" s="327"/>
      <c r="Y303" s="327"/>
      <c r="Z303" s="327"/>
      <c r="AA303" s="327"/>
      <c r="AB303" s="328"/>
      <c r="AC303" s="335" t="str">
        <f>IF($AC$4&lt;&gt;"",$AC$4,"")</f>
        <v/>
      </c>
      <c r="AD303" s="336"/>
      <c r="AE303" s="336"/>
      <c r="AF303" s="336"/>
      <c r="AG303" s="336"/>
      <c r="AH303" s="336"/>
      <c r="AI303" s="337"/>
    </row>
    <row r="304" spans="1:35" ht="15.75" thickBot="1" x14ac:dyDescent="0.3">
      <c r="C304" s="344"/>
      <c r="D304" s="345"/>
      <c r="E304" s="345"/>
      <c r="F304" s="345"/>
      <c r="G304" s="345"/>
      <c r="H304" s="345"/>
      <c r="I304" s="346"/>
      <c r="J304" s="329"/>
      <c r="K304" s="330"/>
      <c r="L304" s="330"/>
      <c r="M304" s="330"/>
      <c r="N304" s="330"/>
      <c r="O304" s="330"/>
      <c r="P304" s="330"/>
      <c r="Q304" s="330"/>
      <c r="R304" s="330"/>
      <c r="S304" s="330"/>
      <c r="T304" s="330"/>
      <c r="U304" s="330"/>
      <c r="V304" s="330"/>
      <c r="W304" s="330"/>
      <c r="X304" s="330"/>
      <c r="Y304" s="330"/>
      <c r="Z304" s="330"/>
      <c r="AA304" s="330"/>
      <c r="AB304" s="331"/>
      <c r="AC304" s="347" t="s">
        <v>1633</v>
      </c>
      <c r="AD304" s="348"/>
      <c r="AE304" s="348"/>
      <c r="AF304" s="348"/>
      <c r="AG304" s="349" t="str">
        <f>IF($AG$5&lt;&gt;"",$AG$5,"")</f>
        <v>3</v>
      </c>
      <c r="AH304" s="349"/>
      <c r="AI304" s="75"/>
    </row>
    <row r="305" spans="3:35" x14ac:dyDescent="0.25">
      <c r="C305" s="21"/>
      <c r="D305" s="21"/>
      <c r="E305" s="21"/>
      <c r="F305" s="21"/>
      <c r="G305" s="21"/>
      <c r="H305" s="21"/>
      <c r="I305" s="21"/>
      <c r="J305" s="21"/>
      <c r="K305" s="21"/>
      <c r="L305" s="21"/>
      <c r="M305" s="21"/>
      <c r="N305" s="21"/>
      <c r="O305" s="21"/>
      <c r="P305" s="21"/>
      <c r="Q305" s="21"/>
      <c r="R305" s="21"/>
      <c r="S305" s="21"/>
      <c r="T305" s="21"/>
      <c r="U305" s="21"/>
      <c r="V305" s="21"/>
      <c r="W305" s="21"/>
      <c r="X305" s="21"/>
      <c r="Y305" s="21"/>
      <c r="Z305" s="21"/>
      <c r="AA305" s="21"/>
      <c r="AB305" s="21"/>
      <c r="AC305" s="21"/>
      <c r="AD305" s="21"/>
      <c r="AE305" s="21"/>
      <c r="AF305" s="21"/>
      <c r="AG305" s="21"/>
      <c r="AH305" s="7"/>
      <c r="AI305" s="7"/>
    </row>
    <row r="306" spans="3:35" ht="18.75" x14ac:dyDescent="0.3">
      <c r="C306" s="78"/>
      <c r="D306" s="79"/>
      <c r="E306" s="80"/>
      <c r="F306" s="80"/>
      <c r="G306" s="80"/>
      <c r="H306" s="79"/>
      <c r="I306" s="79"/>
      <c r="J306" s="79"/>
      <c r="K306" s="79"/>
      <c r="L306" s="79"/>
      <c r="M306" s="79"/>
      <c r="N306" s="79"/>
      <c r="O306" s="79"/>
      <c r="P306" s="81"/>
      <c r="Q306" s="81"/>
      <c r="R306" s="81"/>
      <c r="S306" s="81"/>
      <c r="T306" s="79"/>
      <c r="U306" s="79"/>
      <c r="V306" s="79"/>
      <c r="W306" s="79"/>
      <c r="X306" s="79"/>
      <c r="Y306" s="79"/>
      <c r="Z306" s="79"/>
      <c r="AA306" s="79"/>
      <c r="AB306" s="79"/>
      <c r="AC306" s="79"/>
      <c r="AD306" s="79"/>
      <c r="AE306" s="79"/>
      <c r="AF306" s="79"/>
      <c r="AG306" s="79"/>
      <c r="AH306" s="80"/>
      <c r="AI306" s="80"/>
    </row>
    <row r="307" spans="3:35" x14ac:dyDescent="0.25">
      <c r="C307" s="80"/>
      <c r="D307" s="99"/>
      <c r="E307" s="99"/>
      <c r="F307" s="99"/>
      <c r="G307" s="99"/>
      <c r="H307" s="99"/>
      <c r="I307" s="99"/>
      <c r="J307" s="99"/>
      <c r="K307" s="99"/>
      <c r="L307" s="99"/>
      <c r="M307" s="99"/>
      <c r="N307" s="99"/>
      <c r="O307" s="99"/>
      <c r="P307" s="99"/>
      <c r="Q307" s="99"/>
      <c r="R307" s="99"/>
      <c r="S307" s="99"/>
      <c r="T307" s="99"/>
      <c r="U307" s="99"/>
      <c r="V307" s="99"/>
      <c r="W307" s="99"/>
      <c r="X307" s="99"/>
      <c r="Y307" s="99"/>
      <c r="Z307" s="99"/>
      <c r="AA307" s="99"/>
      <c r="AB307" s="99"/>
      <c r="AC307" s="99"/>
      <c r="AD307" s="99"/>
      <c r="AE307" s="99"/>
      <c r="AF307" s="99"/>
      <c r="AG307" s="99"/>
      <c r="AH307" s="79"/>
      <c r="AI307" s="80"/>
    </row>
    <row r="308" spans="3:35" x14ac:dyDescent="0.25">
      <c r="C308" s="80"/>
      <c r="D308" s="99"/>
      <c r="E308" s="99"/>
      <c r="F308" s="99"/>
      <c r="G308" s="99"/>
      <c r="H308" s="99"/>
      <c r="I308" s="99"/>
      <c r="J308" s="99"/>
      <c r="K308" s="99"/>
      <c r="L308" s="99"/>
      <c r="M308" s="99"/>
      <c r="N308" s="99"/>
      <c r="O308" s="99"/>
      <c r="P308" s="99"/>
      <c r="Q308" s="99"/>
      <c r="R308" s="99"/>
      <c r="S308" s="99"/>
      <c r="T308" s="99"/>
      <c r="U308" s="99"/>
      <c r="V308" s="99"/>
      <c r="W308" s="99"/>
      <c r="X308" s="99"/>
      <c r="Y308" s="99"/>
      <c r="Z308" s="99"/>
      <c r="AA308" s="99"/>
      <c r="AB308" s="99"/>
      <c r="AC308" s="99"/>
      <c r="AD308" s="99"/>
      <c r="AE308" s="99"/>
      <c r="AF308" s="99"/>
      <c r="AG308" s="99"/>
      <c r="AH308" s="79"/>
      <c r="AI308" s="80"/>
    </row>
    <row r="309" spans="3:35" x14ac:dyDescent="0.25">
      <c r="C309" s="80"/>
      <c r="D309" s="99"/>
      <c r="E309" s="99"/>
      <c r="F309" s="99"/>
      <c r="G309" s="99"/>
      <c r="H309" s="99"/>
      <c r="I309" s="99"/>
      <c r="J309" s="99"/>
      <c r="K309" s="99"/>
      <c r="L309" s="99"/>
      <c r="M309" s="99"/>
      <c r="N309" s="99"/>
      <c r="O309" s="99"/>
      <c r="P309" s="99"/>
      <c r="Q309" s="99"/>
      <c r="R309" s="99"/>
      <c r="S309" s="99"/>
      <c r="T309" s="99"/>
      <c r="U309" s="99"/>
      <c r="V309" s="99"/>
      <c r="W309" s="99"/>
      <c r="X309" s="99"/>
      <c r="Y309" s="99"/>
      <c r="Z309" s="99"/>
      <c r="AA309" s="99"/>
      <c r="AB309" s="99"/>
      <c r="AC309" s="99"/>
      <c r="AD309" s="99"/>
      <c r="AE309" s="99"/>
      <c r="AF309" s="99"/>
      <c r="AG309" s="99"/>
      <c r="AH309" s="79"/>
      <c r="AI309" s="80"/>
    </row>
    <row r="310" spans="3:35" x14ac:dyDescent="0.25">
      <c r="C310" s="79"/>
      <c r="D310" s="82"/>
      <c r="E310" s="79"/>
      <c r="F310" s="79"/>
      <c r="G310" s="79"/>
      <c r="H310" s="79"/>
      <c r="I310" s="79"/>
      <c r="J310" s="79"/>
      <c r="K310" s="79"/>
      <c r="L310" s="79"/>
      <c r="M310" s="79"/>
      <c r="N310" s="79"/>
      <c r="O310" s="79"/>
      <c r="P310" s="79"/>
      <c r="Q310" s="79"/>
      <c r="R310" s="79"/>
      <c r="S310" s="79"/>
      <c r="T310" s="79"/>
      <c r="U310" s="79"/>
      <c r="V310" s="79"/>
      <c r="W310" s="79"/>
      <c r="X310" s="79"/>
      <c r="Y310" s="79"/>
      <c r="Z310" s="79"/>
      <c r="AA310" s="79"/>
      <c r="AB310" s="79"/>
      <c r="AC310" s="79"/>
      <c r="AD310" s="79"/>
      <c r="AE310" s="79"/>
      <c r="AF310" s="79"/>
      <c r="AG310" s="79"/>
      <c r="AH310" s="79"/>
      <c r="AI310" s="79"/>
    </row>
    <row r="311" spans="3:35" x14ac:dyDescent="0.25">
      <c r="C311" s="79"/>
      <c r="D311" s="82"/>
      <c r="E311" s="79"/>
      <c r="F311" s="79"/>
      <c r="G311" s="79"/>
      <c r="H311" s="79"/>
      <c r="I311" s="79"/>
      <c r="J311" s="79"/>
      <c r="K311" s="79"/>
      <c r="L311" s="79"/>
      <c r="M311" s="79"/>
      <c r="N311" s="79"/>
      <c r="O311" s="79"/>
      <c r="P311" s="79"/>
      <c r="Q311" s="79"/>
      <c r="R311" s="79"/>
      <c r="S311" s="79"/>
      <c r="T311" s="79"/>
      <c r="U311" s="79"/>
      <c r="V311" s="79"/>
      <c r="W311" s="79"/>
      <c r="X311" s="79"/>
      <c r="Y311" s="79"/>
      <c r="Z311" s="79"/>
      <c r="AA311" s="79"/>
      <c r="AB311" s="79"/>
      <c r="AC311" s="79"/>
      <c r="AD311" s="79"/>
      <c r="AE311" s="79"/>
      <c r="AF311" s="79"/>
      <c r="AG311" s="79"/>
      <c r="AH311" s="79"/>
      <c r="AI311" s="79"/>
    </row>
    <row r="312" spans="3:35" x14ac:dyDescent="0.25">
      <c r="C312" s="100"/>
      <c r="D312" s="100"/>
      <c r="E312" s="100"/>
      <c r="F312" s="100"/>
      <c r="G312" s="100"/>
      <c r="H312" s="100"/>
      <c r="I312" s="100"/>
      <c r="J312" s="100"/>
      <c r="K312" s="100"/>
      <c r="L312" s="100"/>
      <c r="M312" s="100"/>
      <c r="N312" s="100"/>
      <c r="O312" s="100"/>
      <c r="P312" s="100"/>
      <c r="Q312" s="100"/>
      <c r="R312" s="100"/>
      <c r="S312" s="83"/>
      <c r="T312" s="100"/>
      <c r="U312" s="100"/>
      <c r="V312" s="100"/>
      <c r="W312" s="100"/>
      <c r="X312" s="100"/>
      <c r="Y312" s="100"/>
      <c r="Z312" s="100"/>
      <c r="AA312" s="100"/>
      <c r="AB312" s="100"/>
      <c r="AC312" s="100"/>
      <c r="AD312" s="100"/>
      <c r="AE312" s="100"/>
      <c r="AF312" s="100"/>
      <c r="AG312" s="100"/>
      <c r="AH312" s="100"/>
      <c r="AI312" s="100"/>
    </row>
    <row r="313" spans="3:35" x14ac:dyDescent="0.25">
      <c r="C313" s="100"/>
      <c r="D313" s="100"/>
      <c r="E313" s="100"/>
      <c r="F313" s="100"/>
      <c r="G313" s="100"/>
      <c r="H313" s="100"/>
      <c r="I313" s="100"/>
      <c r="J313" s="100"/>
      <c r="K313" s="100"/>
      <c r="L313" s="100"/>
      <c r="M313" s="100"/>
      <c r="N313" s="100"/>
      <c r="O313" s="100"/>
      <c r="P313" s="100"/>
      <c r="Q313" s="100"/>
      <c r="R313" s="100"/>
      <c r="S313" s="84"/>
      <c r="T313" s="100"/>
      <c r="U313" s="100"/>
      <c r="V313" s="100"/>
      <c r="W313" s="100"/>
      <c r="X313" s="100"/>
      <c r="Y313" s="100"/>
      <c r="Z313" s="100"/>
      <c r="AA313" s="100"/>
      <c r="AB313" s="100"/>
      <c r="AC313" s="100"/>
      <c r="AD313" s="100"/>
      <c r="AE313" s="100"/>
      <c r="AF313" s="100"/>
      <c r="AG313" s="100"/>
      <c r="AH313" s="100"/>
      <c r="AI313" s="100"/>
    </row>
    <row r="314" spans="3:35" x14ac:dyDescent="0.25">
      <c r="C314" s="79"/>
      <c r="D314" s="79"/>
      <c r="E314" s="80"/>
      <c r="F314" s="80"/>
      <c r="G314" s="80"/>
      <c r="H314" s="80"/>
      <c r="I314" s="80"/>
      <c r="J314" s="85"/>
      <c r="K314" s="86"/>
      <c r="L314" s="85"/>
      <c r="M314" s="87"/>
      <c r="N314" s="87"/>
      <c r="O314" s="87"/>
      <c r="P314" s="87"/>
      <c r="Q314" s="87"/>
      <c r="R314" s="80"/>
      <c r="S314" s="80"/>
      <c r="T314" s="80"/>
      <c r="U314" s="79"/>
      <c r="V314" s="79"/>
      <c r="W314" s="80"/>
      <c r="X314" s="80"/>
      <c r="Y314" s="80"/>
      <c r="Z314" s="80"/>
      <c r="AA314" s="80"/>
      <c r="AB314" s="85"/>
      <c r="AC314" s="86"/>
      <c r="AD314" s="85"/>
      <c r="AE314" s="87"/>
      <c r="AF314" s="87"/>
      <c r="AG314" s="87"/>
      <c r="AH314" s="87"/>
      <c r="AI314" s="87"/>
    </row>
    <row r="315" spans="3:35" x14ac:dyDescent="0.25">
      <c r="C315" s="79"/>
      <c r="D315" s="80"/>
      <c r="E315" s="80"/>
      <c r="F315" s="80"/>
      <c r="G315" s="80"/>
      <c r="H315" s="80"/>
      <c r="I315" s="80"/>
      <c r="J315" s="87"/>
      <c r="K315" s="87"/>
      <c r="L315" s="87"/>
      <c r="M315" s="87"/>
      <c r="N315" s="87"/>
      <c r="O315" s="87"/>
      <c r="P315" s="87"/>
      <c r="Q315" s="87"/>
      <c r="R315" s="80"/>
      <c r="S315" s="80"/>
      <c r="T315" s="80"/>
      <c r="U315" s="79"/>
      <c r="V315" s="79"/>
      <c r="W315" s="80"/>
      <c r="X315" s="80"/>
      <c r="Y315" s="80"/>
      <c r="Z315" s="80"/>
      <c r="AA315" s="80"/>
      <c r="AB315" s="87"/>
      <c r="AC315" s="87"/>
      <c r="AD315" s="87"/>
      <c r="AE315" s="87"/>
      <c r="AF315" s="87"/>
      <c r="AG315" s="87"/>
      <c r="AH315" s="87"/>
      <c r="AI315" s="87"/>
    </row>
    <row r="316" spans="3:35" x14ac:dyDescent="0.25">
      <c r="C316" s="79"/>
      <c r="D316" s="88"/>
      <c r="E316" s="88"/>
      <c r="F316" s="88"/>
      <c r="G316" s="88"/>
      <c r="H316" s="88"/>
      <c r="I316" s="87"/>
      <c r="J316" s="87"/>
      <c r="K316" s="87"/>
      <c r="L316" s="87"/>
      <c r="M316" s="87"/>
      <c r="N316" s="87"/>
      <c r="O316" s="87"/>
      <c r="P316" s="87"/>
      <c r="Q316" s="87"/>
      <c r="R316" s="80"/>
      <c r="S316" s="80"/>
      <c r="T316" s="80"/>
      <c r="U316" s="79"/>
      <c r="V316" s="79"/>
      <c r="W316" s="88"/>
      <c r="X316" s="88"/>
      <c r="Y316" s="88"/>
      <c r="Z316" s="88"/>
      <c r="AA316" s="88"/>
      <c r="AB316" s="87"/>
      <c r="AC316" s="87"/>
      <c r="AD316" s="87"/>
      <c r="AE316" s="87"/>
      <c r="AF316" s="87"/>
      <c r="AG316" s="87"/>
      <c r="AH316" s="87"/>
      <c r="AI316" s="87"/>
    </row>
    <row r="317" spans="3:35" x14ac:dyDescent="0.25">
      <c r="C317" s="79"/>
      <c r="D317" s="88"/>
      <c r="E317" s="88"/>
      <c r="F317" s="88"/>
      <c r="G317" s="88"/>
      <c r="H317" s="88"/>
      <c r="I317" s="87"/>
      <c r="J317" s="87"/>
      <c r="K317" s="87"/>
      <c r="L317" s="87"/>
      <c r="M317" s="87"/>
      <c r="N317" s="87"/>
      <c r="O317" s="87"/>
      <c r="P317" s="87"/>
      <c r="Q317" s="87"/>
      <c r="R317" s="80"/>
      <c r="S317" s="80"/>
      <c r="T317" s="80"/>
      <c r="U317" s="79"/>
      <c r="V317" s="79"/>
      <c r="W317" s="88"/>
      <c r="X317" s="88"/>
      <c r="Y317" s="88"/>
      <c r="Z317" s="88"/>
      <c r="AA317" s="88"/>
      <c r="AB317" s="87"/>
      <c r="AC317" s="87"/>
      <c r="AD317" s="87"/>
      <c r="AE317" s="87"/>
      <c r="AF317" s="87"/>
      <c r="AG317" s="87"/>
      <c r="AH317" s="87"/>
      <c r="AI317" s="87"/>
    </row>
    <row r="318" spans="3:35" x14ac:dyDescent="0.25">
      <c r="C318" s="80"/>
      <c r="D318" s="80"/>
      <c r="E318" s="80"/>
      <c r="F318" s="80"/>
      <c r="G318" s="80"/>
      <c r="H318" s="80"/>
      <c r="I318" s="80"/>
      <c r="J318" s="80"/>
      <c r="K318" s="80"/>
      <c r="L318" s="80"/>
      <c r="M318" s="80"/>
      <c r="N318" s="80"/>
      <c r="O318" s="80"/>
      <c r="P318" s="80"/>
      <c r="Q318" s="80"/>
      <c r="R318" s="80"/>
      <c r="S318" s="80"/>
      <c r="T318" s="80"/>
      <c r="U318" s="80"/>
      <c r="V318" s="80"/>
      <c r="W318" s="80"/>
      <c r="X318" s="80"/>
      <c r="Y318" s="80"/>
      <c r="Z318" s="80"/>
      <c r="AA318" s="80"/>
      <c r="AB318" s="80"/>
      <c r="AC318" s="80"/>
      <c r="AD318" s="80"/>
      <c r="AE318" s="80"/>
      <c r="AF318" s="80"/>
      <c r="AG318" s="80"/>
      <c r="AH318" s="80"/>
      <c r="AI318" s="80"/>
    </row>
    <row r="319" spans="3:35" x14ac:dyDescent="0.25">
      <c r="C319" s="80"/>
      <c r="D319" s="79"/>
      <c r="E319" s="79"/>
      <c r="F319" s="79"/>
      <c r="G319" s="79"/>
      <c r="H319" s="79"/>
      <c r="I319" s="79"/>
      <c r="J319" s="79"/>
      <c r="K319" s="80"/>
      <c r="L319" s="80"/>
      <c r="M319" s="80"/>
      <c r="N319" s="80"/>
      <c r="O319" s="80"/>
      <c r="P319" s="80"/>
      <c r="Q319" s="80"/>
      <c r="R319" s="80"/>
      <c r="S319" s="80"/>
      <c r="T319" s="80"/>
      <c r="U319" s="80"/>
      <c r="V319" s="82"/>
      <c r="W319" s="79"/>
      <c r="X319" s="79"/>
      <c r="Y319" s="79"/>
      <c r="Z319" s="79"/>
      <c r="AA319" s="79"/>
      <c r="AB319" s="79"/>
      <c r="AC319" s="80"/>
      <c r="AD319" s="80"/>
      <c r="AE319" s="80"/>
      <c r="AF319" s="80"/>
      <c r="AG319" s="80"/>
      <c r="AH319" s="80"/>
      <c r="AI319" s="80"/>
    </row>
    <row r="320" spans="3:35" x14ac:dyDescent="0.25">
      <c r="C320" s="80"/>
      <c r="D320" s="80"/>
      <c r="E320" s="80"/>
      <c r="F320" s="80"/>
      <c r="G320" s="80"/>
      <c r="H320" s="80"/>
      <c r="I320" s="87"/>
      <c r="J320" s="87"/>
      <c r="K320" s="87"/>
      <c r="L320" s="87"/>
      <c r="M320" s="87"/>
      <c r="N320" s="87"/>
      <c r="O320" s="87"/>
      <c r="P320" s="87"/>
      <c r="Q320" s="87"/>
      <c r="R320" s="80"/>
      <c r="S320" s="80"/>
      <c r="T320" s="80"/>
      <c r="U320" s="80"/>
      <c r="V320" s="79"/>
      <c r="W320" s="80"/>
      <c r="X320" s="80"/>
      <c r="Y320" s="80"/>
      <c r="Z320" s="80"/>
      <c r="AA320" s="80"/>
      <c r="AB320" s="87"/>
      <c r="AC320" s="87"/>
      <c r="AD320" s="87"/>
      <c r="AE320" s="87"/>
      <c r="AF320" s="87"/>
      <c r="AG320" s="87"/>
      <c r="AH320" s="87"/>
      <c r="AI320" s="87"/>
    </row>
    <row r="321" spans="3:35" x14ac:dyDescent="0.25">
      <c r="C321" s="80"/>
      <c r="D321" s="80"/>
      <c r="E321" s="80"/>
      <c r="F321" s="80"/>
      <c r="G321" s="80"/>
      <c r="H321" s="80"/>
      <c r="I321" s="87"/>
      <c r="J321" s="87"/>
      <c r="K321" s="87"/>
      <c r="L321" s="87"/>
      <c r="M321" s="87"/>
      <c r="N321" s="87"/>
      <c r="O321" s="87"/>
      <c r="P321" s="87"/>
      <c r="Q321" s="87"/>
      <c r="R321" s="80"/>
      <c r="S321" s="80"/>
      <c r="T321" s="80"/>
      <c r="U321" s="80"/>
      <c r="V321" s="79"/>
      <c r="W321" s="80"/>
      <c r="X321" s="80"/>
      <c r="Y321" s="80"/>
      <c r="Z321" s="80"/>
      <c r="AA321" s="80"/>
      <c r="AB321" s="87"/>
      <c r="AC321" s="87"/>
      <c r="AD321" s="87"/>
      <c r="AE321" s="87"/>
      <c r="AF321" s="87"/>
      <c r="AG321" s="87"/>
      <c r="AH321" s="87"/>
      <c r="AI321" s="87"/>
    </row>
    <row r="322" spans="3:35" x14ac:dyDescent="0.25">
      <c r="C322" s="80"/>
      <c r="D322" s="79"/>
      <c r="E322" s="80"/>
      <c r="F322" s="80"/>
      <c r="G322" s="80"/>
      <c r="H322" s="80"/>
      <c r="I322" s="87"/>
      <c r="J322" s="87"/>
      <c r="K322" s="87"/>
      <c r="L322" s="87"/>
      <c r="M322" s="87"/>
      <c r="N322" s="87"/>
      <c r="O322" s="87"/>
      <c r="P322" s="87"/>
      <c r="Q322" s="87"/>
      <c r="R322" s="80"/>
      <c r="S322" s="80"/>
      <c r="T322" s="80"/>
      <c r="U322" s="80"/>
      <c r="V322" s="79"/>
      <c r="W322" s="80"/>
      <c r="X322" s="80"/>
      <c r="Y322" s="80"/>
      <c r="Z322" s="80"/>
      <c r="AA322" s="80"/>
      <c r="AB322" s="87"/>
      <c r="AC322" s="87"/>
      <c r="AD322" s="87"/>
      <c r="AE322" s="87"/>
      <c r="AF322" s="87"/>
      <c r="AG322" s="87"/>
      <c r="AH322" s="87"/>
      <c r="AI322" s="87"/>
    </row>
    <row r="323" spans="3:35" x14ac:dyDescent="0.25">
      <c r="C323" s="80"/>
      <c r="D323" s="80"/>
      <c r="E323" s="80"/>
      <c r="F323" s="80"/>
      <c r="G323" s="80"/>
      <c r="H323" s="80"/>
      <c r="I323" s="80"/>
      <c r="J323" s="80"/>
      <c r="K323" s="80"/>
      <c r="L323" s="80"/>
      <c r="M323" s="80"/>
      <c r="N323" s="80"/>
      <c r="O323" s="80"/>
      <c r="P323" s="80"/>
      <c r="Q323" s="80"/>
      <c r="R323" s="80"/>
      <c r="S323" s="80"/>
      <c r="T323" s="80"/>
      <c r="U323" s="80"/>
      <c r="V323" s="80"/>
      <c r="W323" s="80"/>
      <c r="X323" s="80"/>
      <c r="Y323" s="80"/>
      <c r="Z323" s="80"/>
      <c r="AA323" s="80"/>
      <c r="AB323" s="80"/>
      <c r="AC323" s="80"/>
      <c r="AD323" s="80"/>
      <c r="AE323" s="80"/>
      <c r="AF323" s="80"/>
      <c r="AG323" s="80"/>
      <c r="AH323" s="80"/>
      <c r="AI323" s="80"/>
    </row>
    <row r="324" spans="3:35" x14ac:dyDescent="0.25">
      <c r="C324" s="80"/>
      <c r="D324" s="82"/>
      <c r="E324" s="79"/>
      <c r="F324" s="79"/>
      <c r="G324" s="79"/>
      <c r="H324" s="79"/>
      <c r="I324" s="79"/>
      <c r="J324" s="79"/>
      <c r="K324" s="79"/>
      <c r="L324" s="79"/>
      <c r="M324" s="79"/>
      <c r="N324" s="79"/>
      <c r="O324" s="79"/>
      <c r="P324" s="80"/>
      <c r="Q324" s="80"/>
      <c r="R324" s="80"/>
      <c r="S324" s="80"/>
      <c r="T324" s="80"/>
      <c r="U324" s="80"/>
      <c r="V324" s="82"/>
      <c r="W324" s="79"/>
      <c r="X324" s="79"/>
      <c r="Y324" s="79"/>
      <c r="Z324" s="79"/>
      <c r="AA324" s="79"/>
      <c r="AB324" s="79"/>
      <c r="AC324" s="79"/>
      <c r="AD324" s="79"/>
      <c r="AE324" s="79"/>
      <c r="AF324" s="79"/>
      <c r="AG324" s="79"/>
      <c r="AH324" s="80"/>
      <c r="AI324" s="80"/>
    </row>
    <row r="325" spans="3:35" x14ac:dyDescent="0.25">
      <c r="C325" s="80"/>
      <c r="D325" s="79"/>
      <c r="E325" s="80"/>
      <c r="F325" s="80"/>
      <c r="G325" s="80"/>
      <c r="H325" s="80"/>
      <c r="I325" s="80"/>
      <c r="J325" s="87"/>
      <c r="K325" s="87"/>
      <c r="L325" s="87"/>
      <c r="M325" s="87"/>
      <c r="N325" s="87"/>
      <c r="O325" s="87"/>
      <c r="P325" s="87"/>
      <c r="Q325" s="87"/>
      <c r="R325" s="80"/>
      <c r="S325" s="80"/>
      <c r="T325" s="80"/>
      <c r="U325" s="80"/>
      <c r="V325" s="79"/>
      <c r="W325" s="80"/>
      <c r="X325" s="80"/>
      <c r="Y325" s="80"/>
      <c r="Z325" s="80"/>
      <c r="AA325" s="80"/>
      <c r="AB325" s="87"/>
      <c r="AC325" s="87"/>
      <c r="AD325" s="87"/>
      <c r="AE325" s="87"/>
      <c r="AF325" s="87"/>
      <c r="AG325" s="87"/>
      <c r="AH325" s="87"/>
      <c r="AI325" s="87"/>
    </row>
    <row r="326" spans="3:35" x14ac:dyDescent="0.25">
      <c r="C326" s="80"/>
      <c r="D326" s="79"/>
      <c r="E326" s="80"/>
      <c r="F326" s="80"/>
      <c r="G326" s="80"/>
      <c r="H326" s="80"/>
      <c r="I326" s="80"/>
      <c r="J326" s="87"/>
      <c r="K326" s="87"/>
      <c r="L326" s="87"/>
      <c r="M326" s="87"/>
      <c r="N326" s="87"/>
      <c r="O326" s="87"/>
      <c r="P326" s="87"/>
      <c r="Q326" s="87"/>
      <c r="R326" s="80"/>
      <c r="S326" s="80"/>
      <c r="T326" s="80"/>
      <c r="U326" s="80"/>
      <c r="V326" s="79"/>
      <c r="W326" s="80"/>
      <c r="X326" s="80"/>
      <c r="Y326" s="80"/>
      <c r="Z326" s="80"/>
      <c r="AA326" s="80"/>
      <c r="AB326" s="87"/>
      <c r="AC326" s="87"/>
      <c r="AD326" s="87"/>
      <c r="AE326" s="87"/>
      <c r="AF326" s="87"/>
      <c r="AG326" s="87"/>
      <c r="AH326" s="87"/>
      <c r="AI326" s="87"/>
    </row>
    <row r="327" spans="3:35" x14ac:dyDescent="0.25">
      <c r="C327" s="80"/>
      <c r="D327" s="79"/>
      <c r="E327" s="80"/>
      <c r="F327" s="80"/>
      <c r="G327" s="80"/>
      <c r="H327" s="80"/>
      <c r="I327" s="80"/>
      <c r="J327" s="87"/>
      <c r="K327" s="87"/>
      <c r="L327" s="87"/>
      <c r="M327" s="87"/>
      <c r="N327" s="87"/>
      <c r="O327" s="87"/>
      <c r="P327" s="87"/>
      <c r="Q327" s="87"/>
      <c r="R327" s="80"/>
      <c r="S327" s="80"/>
      <c r="T327" s="80"/>
      <c r="U327" s="80"/>
      <c r="V327" s="79"/>
      <c r="W327" s="80"/>
      <c r="X327" s="80"/>
      <c r="Y327" s="80"/>
      <c r="Z327" s="80"/>
      <c r="AA327" s="80"/>
      <c r="AB327" s="87"/>
      <c r="AC327" s="87"/>
      <c r="AD327" s="87"/>
      <c r="AE327" s="87"/>
      <c r="AF327" s="87"/>
      <c r="AG327" s="87"/>
      <c r="AH327" s="87"/>
      <c r="AI327" s="87"/>
    </row>
    <row r="328" spans="3:35" x14ac:dyDescent="0.25">
      <c r="C328" s="80"/>
      <c r="D328" s="88"/>
      <c r="E328" s="88"/>
      <c r="F328" s="80"/>
      <c r="G328" s="88"/>
      <c r="H328" s="88"/>
      <c r="I328" s="80"/>
      <c r="J328" s="88"/>
      <c r="K328" s="88"/>
      <c r="L328" s="80"/>
      <c r="M328" s="88"/>
      <c r="N328" s="88"/>
      <c r="O328" s="80"/>
      <c r="P328" s="88"/>
      <c r="Q328" s="88"/>
      <c r="R328" s="80"/>
      <c r="S328" s="80"/>
      <c r="T328" s="80"/>
      <c r="U328" s="80"/>
      <c r="V328" s="88"/>
      <c r="W328" s="88"/>
      <c r="X328" s="80"/>
      <c r="Y328" s="88"/>
      <c r="Z328" s="88"/>
      <c r="AA328" s="80"/>
      <c r="AB328" s="88"/>
      <c r="AC328" s="88"/>
      <c r="AD328" s="80"/>
      <c r="AE328" s="88"/>
      <c r="AF328" s="88"/>
      <c r="AG328" s="80"/>
      <c r="AH328" s="88"/>
      <c r="AI328" s="88"/>
    </row>
    <row r="329" spans="3:35" x14ac:dyDescent="0.25">
      <c r="C329" s="79"/>
      <c r="D329" s="79"/>
      <c r="E329" s="80"/>
      <c r="F329" s="80"/>
      <c r="G329" s="80"/>
      <c r="H329" s="80"/>
      <c r="I329" s="80"/>
      <c r="J329" s="85"/>
      <c r="K329" s="86"/>
      <c r="L329" s="85"/>
      <c r="M329" s="87"/>
      <c r="N329" s="87"/>
      <c r="O329" s="87"/>
      <c r="P329" s="87"/>
      <c r="Q329" s="87"/>
      <c r="R329" s="80"/>
      <c r="S329" s="80"/>
      <c r="T329" s="80"/>
      <c r="U329" s="79"/>
      <c r="V329" s="79"/>
      <c r="W329" s="80"/>
      <c r="X329" s="80"/>
      <c r="Y329" s="80"/>
      <c r="Z329" s="80"/>
      <c r="AA329" s="80"/>
      <c r="AB329" s="85"/>
      <c r="AC329" s="86"/>
      <c r="AD329" s="85"/>
      <c r="AE329" s="87"/>
      <c r="AF329" s="87"/>
      <c r="AG329" s="87"/>
      <c r="AH329" s="87"/>
      <c r="AI329" s="87"/>
    </row>
    <row r="330" spans="3:35" x14ac:dyDescent="0.25">
      <c r="C330" s="79"/>
      <c r="D330" s="79"/>
      <c r="E330" s="88"/>
      <c r="F330" s="88"/>
      <c r="G330" s="88"/>
      <c r="H330" s="88"/>
      <c r="I330" s="88"/>
      <c r="J330" s="87"/>
      <c r="K330" s="87"/>
      <c r="L330" s="87"/>
      <c r="M330" s="87"/>
      <c r="N330" s="87"/>
      <c r="O330" s="87"/>
      <c r="P330" s="87"/>
      <c r="Q330" s="87"/>
      <c r="R330" s="80"/>
      <c r="S330" s="80"/>
      <c r="T330" s="80"/>
      <c r="U330" s="79"/>
      <c r="V330" s="79"/>
      <c r="W330" s="88"/>
      <c r="X330" s="88"/>
      <c r="Y330" s="88"/>
      <c r="Z330" s="88"/>
      <c r="AA330" s="88"/>
      <c r="AB330" s="87"/>
      <c r="AC330" s="87"/>
      <c r="AD330" s="87"/>
      <c r="AE330" s="87"/>
      <c r="AF330" s="87"/>
      <c r="AG330" s="87"/>
      <c r="AH330" s="87"/>
      <c r="AI330" s="87"/>
    </row>
    <row r="331" spans="3:35" x14ac:dyDescent="0.25">
      <c r="C331" s="79"/>
      <c r="D331" s="79"/>
      <c r="E331" s="88"/>
      <c r="F331" s="88"/>
      <c r="G331" s="88"/>
      <c r="H331" s="88"/>
      <c r="I331" s="88"/>
      <c r="J331" s="87"/>
      <c r="K331" s="87"/>
      <c r="L331" s="87"/>
      <c r="M331" s="87"/>
      <c r="N331" s="87"/>
      <c r="O331" s="87"/>
      <c r="P331" s="87"/>
      <c r="Q331" s="87"/>
      <c r="R331" s="80"/>
      <c r="S331" s="80"/>
      <c r="T331" s="80"/>
      <c r="U331" s="79"/>
      <c r="V331" s="79"/>
      <c r="W331" s="88"/>
      <c r="X331" s="88"/>
      <c r="Y331" s="88"/>
      <c r="Z331" s="88"/>
      <c r="AA331" s="88"/>
      <c r="AB331" s="87"/>
      <c r="AC331" s="87"/>
      <c r="AD331" s="87"/>
      <c r="AE331" s="87"/>
      <c r="AF331" s="87"/>
      <c r="AG331" s="87"/>
      <c r="AH331" s="87"/>
      <c r="AI331" s="87"/>
    </row>
    <row r="332" spans="3:35" x14ac:dyDescent="0.25">
      <c r="C332" s="79"/>
      <c r="D332" s="79"/>
      <c r="E332" s="79"/>
      <c r="F332" s="79"/>
      <c r="G332" s="79"/>
      <c r="H332" s="79"/>
      <c r="I332" s="79"/>
      <c r="J332" s="79"/>
      <c r="K332" s="79"/>
      <c r="L332" s="79"/>
      <c r="M332" s="79"/>
      <c r="N332" s="79"/>
      <c r="O332" s="79"/>
      <c r="P332" s="79"/>
      <c r="Q332" s="79"/>
      <c r="R332" s="79"/>
      <c r="S332" s="79"/>
      <c r="T332" s="80"/>
      <c r="U332" s="79"/>
      <c r="V332" s="79"/>
      <c r="W332" s="79"/>
      <c r="X332" s="79"/>
      <c r="Y332" s="79"/>
      <c r="Z332" s="79"/>
      <c r="AA332" s="79"/>
      <c r="AB332" s="79"/>
      <c r="AC332" s="79"/>
      <c r="AD332" s="79"/>
      <c r="AE332" s="79"/>
      <c r="AF332" s="79"/>
      <c r="AG332" s="79"/>
      <c r="AH332" s="79"/>
      <c r="AI332" s="79"/>
    </row>
    <row r="333" spans="3:35" x14ac:dyDescent="0.25">
      <c r="C333" s="79"/>
      <c r="D333" s="79"/>
      <c r="E333" s="79"/>
      <c r="F333" s="79"/>
      <c r="G333" s="79"/>
      <c r="H333" s="79"/>
      <c r="I333" s="79"/>
      <c r="J333" s="79"/>
      <c r="K333" s="79"/>
      <c r="L333" s="79"/>
      <c r="M333" s="79"/>
      <c r="N333" s="79"/>
      <c r="O333" s="79"/>
      <c r="P333" s="79"/>
      <c r="Q333" s="79"/>
      <c r="R333" s="79"/>
      <c r="S333" s="79"/>
      <c r="T333" s="79"/>
      <c r="U333" s="79"/>
      <c r="V333" s="79"/>
      <c r="W333" s="79"/>
      <c r="X333" s="79"/>
      <c r="Y333" s="79"/>
      <c r="Z333" s="79"/>
      <c r="AA333" s="79"/>
      <c r="AB333" s="79"/>
      <c r="AC333" s="79"/>
      <c r="AD333" s="79"/>
      <c r="AE333" s="79"/>
      <c r="AF333" s="79"/>
      <c r="AG333" s="79"/>
      <c r="AH333" s="79"/>
      <c r="AI333" s="79"/>
    </row>
    <row r="334" spans="3:35" x14ac:dyDescent="0.25">
      <c r="C334" s="79"/>
      <c r="D334" s="79"/>
      <c r="E334" s="79"/>
      <c r="F334" s="79"/>
      <c r="G334" s="79"/>
      <c r="H334" s="79"/>
      <c r="I334" s="79"/>
      <c r="J334" s="79"/>
      <c r="K334" s="79"/>
      <c r="L334" s="79"/>
      <c r="M334" s="79"/>
      <c r="N334" s="79"/>
      <c r="O334" s="79"/>
      <c r="P334" s="79"/>
      <c r="Q334" s="79"/>
      <c r="R334" s="79"/>
      <c r="S334" s="79"/>
      <c r="T334" s="79"/>
      <c r="U334" s="79"/>
      <c r="V334" s="79"/>
      <c r="W334" s="79"/>
      <c r="X334" s="79"/>
      <c r="Y334" s="79"/>
      <c r="Z334" s="79"/>
      <c r="AA334" s="79"/>
      <c r="AB334" s="79"/>
      <c r="AC334" s="79"/>
      <c r="AD334" s="79"/>
      <c r="AE334" s="79"/>
      <c r="AF334" s="79"/>
      <c r="AG334" s="79"/>
      <c r="AH334" s="79"/>
      <c r="AI334" s="79"/>
    </row>
    <row r="335" spans="3:35" x14ac:dyDescent="0.25">
      <c r="C335" s="79"/>
      <c r="D335" s="79"/>
      <c r="E335" s="79"/>
      <c r="F335" s="79"/>
      <c r="G335" s="79"/>
      <c r="H335" s="79"/>
      <c r="I335" s="79"/>
      <c r="J335" s="79"/>
      <c r="K335" s="79"/>
      <c r="L335" s="79"/>
      <c r="M335" s="79"/>
      <c r="N335" s="79"/>
      <c r="O335" s="79"/>
      <c r="P335" s="79"/>
      <c r="Q335" s="79"/>
      <c r="R335" s="79"/>
      <c r="S335" s="79"/>
      <c r="T335" s="79"/>
      <c r="U335" s="79"/>
      <c r="V335" s="79"/>
      <c r="W335" s="79"/>
      <c r="X335" s="79"/>
      <c r="Y335" s="79"/>
      <c r="Z335" s="79"/>
      <c r="AA335" s="79"/>
      <c r="AB335" s="79"/>
      <c r="AC335" s="79"/>
      <c r="AD335" s="79"/>
      <c r="AE335" s="79"/>
      <c r="AF335" s="79"/>
      <c r="AG335" s="79"/>
      <c r="AH335" s="79"/>
      <c r="AI335" s="79"/>
    </row>
    <row r="336" spans="3:35" x14ac:dyDescent="0.25">
      <c r="C336" s="101"/>
      <c r="D336" s="101"/>
      <c r="E336" s="101"/>
      <c r="F336" s="101"/>
      <c r="G336" s="101"/>
      <c r="H336" s="101"/>
      <c r="I336" s="101"/>
      <c r="J336" s="101"/>
      <c r="K336" s="101"/>
      <c r="L336" s="101"/>
      <c r="M336" s="101"/>
      <c r="N336" s="101"/>
      <c r="O336" s="101"/>
      <c r="P336" s="101"/>
      <c r="Q336" s="101"/>
      <c r="R336" s="101"/>
      <c r="S336" s="101"/>
      <c r="T336" s="101"/>
      <c r="U336" s="101"/>
      <c r="V336" s="101"/>
      <c r="W336" s="101"/>
      <c r="X336" s="101"/>
      <c r="Y336" s="101"/>
      <c r="Z336" s="101"/>
      <c r="AA336" s="101"/>
      <c r="AB336" s="101"/>
      <c r="AC336" s="101"/>
      <c r="AD336" s="101"/>
      <c r="AE336" s="101"/>
      <c r="AF336" s="101"/>
      <c r="AG336" s="101"/>
      <c r="AH336" s="101"/>
      <c r="AI336" s="101"/>
    </row>
    <row r="337" spans="3:35" x14ac:dyDescent="0.25">
      <c r="C337" s="101"/>
      <c r="D337" s="101"/>
      <c r="E337" s="101"/>
      <c r="F337" s="101"/>
      <c r="G337" s="101"/>
      <c r="H337" s="101"/>
      <c r="I337" s="101"/>
      <c r="J337" s="101"/>
      <c r="K337" s="101"/>
      <c r="L337" s="101"/>
      <c r="M337" s="101"/>
      <c r="N337" s="101"/>
      <c r="O337" s="101"/>
      <c r="P337" s="101"/>
      <c r="Q337" s="101"/>
      <c r="R337" s="101"/>
      <c r="S337" s="101"/>
      <c r="T337" s="101"/>
      <c r="U337" s="101"/>
      <c r="V337" s="101"/>
      <c r="W337" s="101"/>
      <c r="X337" s="101"/>
      <c r="Y337" s="101"/>
      <c r="Z337" s="101"/>
      <c r="AA337" s="101"/>
      <c r="AB337" s="101"/>
      <c r="AC337" s="101"/>
      <c r="AD337" s="101"/>
      <c r="AE337" s="101"/>
      <c r="AF337" s="101"/>
      <c r="AG337" s="101"/>
      <c r="AH337" s="101"/>
      <c r="AI337" s="101"/>
    </row>
    <row r="338" spans="3:35" x14ac:dyDescent="0.25">
      <c r="C338" s="79"/>
      <c r="D338" s="79"/>
      <c r="E338" s="80"/>
      <c r="F338" s="80"/>
      <c r="G338" s="80"/>
      <c r="H338" s="80"/>
      <c r="I338" s="80"/>
      <c r="J338" s="85"/>
      <c r="K338" s="86"/>
      <c r="L338" s="85"/>
      <c r="M338" s="87"/>
      <c r="N338" s="87"/>
      <c r="O338" s="87"/>
      <c r="P338" s="87"/>
      <c r="Q338" s="87"/>
      <c r="R338" s="80"/>
      <c r="S338" s="80"/>
      <c r="T338" s="79"/>
      <c r="U338" s="79"/>
      <c r="V338" s="80"/>
      <c r="W338" s="80"/>
      <c r="X338" s="80"/>
      <c r="Y338" s="80"/>
      <c r="Z338" s="80"/>
      <c r="AA338" s="85"/>
      <c r="AB338" s="86"/>
      <c r="AC338" s="85"/>
      <c r="AD338" s="87"/>
      <c r="AE338" s="87"/>
      <c r="AF338" s="87"/>
      <c r="AG338" s="87"/>
      <c r="AH338" s="87"/>
      <c r="AI338" s="80"/>
    </row>
    <row r="339" spans="3:35" x14ac:dyDescent="0.25">
      <c r="C339" s="79"/>
      <c r="D339" s="79"/>
      <c r="E339" s="80"/>
      <c r="F339" s="80"/>
      <c r="G339" s="80"/>
      <c r="H339" s="80"/>
      <c r="I339" s="80"/>
      <c r="J339" s="87"/>
      <c r="K339" s="87"/>
      <c r="L339" s="87"/>
      <c r="M339" s="87"/>
      <c r="N339" s="87"/>
      <c r="O339" s="87"/>
      <c r="P339" s="87"/>
      <c r="Q339" s="87"/>
      <c r="R339" s="80"/>
      <c r="S339" s="80"/>
      <c r="T339" s="79"/>
      <c r="U339" s="79"/>
      <c r="V339" s="80"/>
      <c r="W339" s="80"/>
      <c r="X339" s="80"/>
      <c r="Y339" s="80"/>
      <c r="Z339" s="80"/>
      <c r="AA339" s="87"/>
      <c r="AB339" s="87"/>
      <c r="AC339" s="87"/>
      <c r="AD339" s="87"/>
      <c r="AE339" s="87"/>
      <c r="AF339" s="87"/>
      <c r="AG339" s="87"/>
      <c r="AH339" s="87"/>
      <c r="AI339" s="80"/>
    </row>
    <row r="340" spans="3:35" x14ac:dyDescent="0.25">
      <c r="C340" s="79"/>
      <c r="D340" s="79"/>
      <c r="E340" s="88"/>
      <c r="F340" s="88"/>
      <c r="G340" s="88"/>
      <c r="H340" s="88"/>
      <c r="I340" s="88"/>
      <c r="J340" s="87"/>
      <c r="K340" s="87"/>
      <c r="L340" s="87"/>
      <c r="M340" s="87"/>
      <c r="N340" s="87"/>
      <c r="O340" s="87"/>
      <c r="P340" s="87"/>
      <c r="Q340" s="87"/>
      <c r="R340" s="80"/>
      <c r="S340" s="80"/>
      <c r="T340" s="79"/>
      <c r="U340" s="79"/>
      <c r="V340" s="88"/>
      <c r="W340" s="88"/>
      <c r="X340" s="88"/>
      <c r="Y340" s="88"/>
      <c r="Z340" s="88"/>
      <c r="AA340" s="87"/>
      <c r="AB340" s="87"/>
      <c r="AC340" s="87"/>
      <c r="AD340" s="87"/>
      <c r="AE340" s="87"/>
      <c r="AF340" s="87"/>
      <c r="AG340" s="87"/>
      <c r="AH340" s="87"/>
      <c r="AI340" s="80"/>
    </row>
    <row r="341" spans="3:35" x14ac:dyDescent="0.25">
      <c r="C341" s="79"/>
      <c r="D341" s="79"/>
      <c r="E341" s="88"/>
      <c r="F341" s="88"/>
      <c r="G341" s="88"/>
      <c r="H341" s="88"/>
      <c r="I341" s="88"/>
      <c r="J341" s="87"/>
      <c r="K341" s="87"/>
      <c r="L341" s="87"/>
      <c r="M341" s="87"/>
      <c r="N341" s="87"/>
      <c r="O341" s="87"/>
      <c r="P341" s="87"/>
      <c r="Q341" s="87"/>
      <c r="R341" s="80"/>
      <c r="S341" s="80"/>
      <c r="T341" s="79"/>
      <c r="U341" s="79"/>
      <c r="V341" s="88"/>
      <c r="W341" s="88"/>
      <c r="X341" s="88"/>
      <c r="Y341" s="88"/>
      <c r="Z341" s="88"/>
      <c r="AA341" s="87"/>
      <c r="AB341" s="87"/>
      <c r="AC341" s="87"/>
      <c r="AD341" s="87"/>
      <c r="AE341" s="87"/>
      <c r="AF341" s="87"/>
      <c r="AG341" s="87"/>
      <c r="AH341" s="87"/>
      <c r="AI341" s="80"/>
    </row>
    <row r="342" spans="3:35" x14ac:dyDescent="0.25">
      <c r="C342" s="80"/>
      <c r="D342" s="80"/>
      <c r="E342" s="80"/>
      <c r="F342" s="80"/>
      <c r="G342" s="80"/>
      <c r="H342" s="80"/>
      <c r="I342" s="80"/>
      <c r="J342" s="80"/>
      <c r="K342" s="80"/>
      <c r="L342" s="80"/>
      <c r="M342" s="80"/>
      <c r="N342" s="80"/>
      <c r="O342" s="80"/>
      <c r="P342" s="80"/>
      <c r="Q342" s="80"/>
      <c r="R342" s="80"/>
      <c r="S342" s="80"/>
      <c r="T342" s="80"/>
      <c r="U342" s="80"/>
      <c r="V342" s="80"/>
      <c r="W342" s="80"/>
      <c r="X342" s="80"/>
      <c r="Y342" s="80"/>
      <c r="Z342" s="80"/>
      <c r="AA342" s="80"/>
      <c r="AB342" s="80"/>
      <c r="AC342" s="80"/>
      <c r="AD342" s="80"/>
      <c r="AE342" s="80"/>
      <c r="AF342" s="80"/>
      <c r="AG342" s="80"/>
      <c r="AH342" s="80"/>
      <c r="AI342" s="80"/>
    </row>
    <row r="343" spans="3:35" x14ac:dyDescent="0.25">
      <c r="C343" s="80"/>
      <c r="D343" s="82"/>
      <c r="E343" s="79"/>
      <c r="F343" s="79"/>
      <c r="G343" s="79"/>
      <c r="H343" s="79"/>
      <c r="I343" s="79"/>
      <c r="J343" s="79"/>
      <c r="K343" s="80"/>
      <c r="L343" s="80"/>
      <c r="M343" s="80"/>
      <c r="N343" s="80"/>
      <c r="O343" s="80"/>
      <c r="P343" s="80"/>
      <c r="Q343" s="80"/>
      <c r="R343" s="80"/>
      <c r="S343" s="80"/>
      <c r="T343" s="80"/>
      <c r="U343" s="82"/>
      <c r="V343" s="79"/>
      <c r="W343" s="79"/>
      <c r="X343" s="79"/>
      <c r="Y343" s="79"/>
      <c r="Z343" s="79"/>
      <c r="AA343" s="79"/>
      <c r="AB343" s="80"/>
      <c r="AC343" s="80"/>
      <c r="AD343" s="80"/>
      <c r="AE343" s="80"/>
      <c r="AF343" s="80"/>
      <c r="AG343" s="80"/>
      <c r="AH343" s="80"/>
      <c r="AI343" s="80"/>
    </row>
    <row r="344" spans="3:35" x14ac:dyDescent="0.25">
      <c r="C344" s="80"/>
      <c r="D344" s="79"/>
      <c r="E344" s="80"/>
      <c r="F344" s="80"/>
      <c r="G344" s="80"/>
      <c r="H344" s="80"/>
      <c r="I344" s="80"/>
      <c r="J344" s="87"/>
      <c r="K344" s="87"/>
      <c r="L344" s="87"/>
      <c r="M344" s="87"/>
      <c r="N344" s="87"/>
      <c r="O344" s="87"/>
      <c r="P344" s="87"/>
      <c r="Q344" s="87"/>
      <c r="R344" s="80"/>
      <c r="S344" s="80"/>
      <c r="T344" s="80"/>
      <c r="U344" s="79"/>
      <c r="V344" s="80"/>
      <c r="W344" s="80"/>
      <c r="X344" s="80"/>
      <c r="Y344" s="80"/>
      <c r="Z344" s="80"/>
      <c r="AA344" s="87"/>
      <c r="AB344" s="87"/>
      <c r="AC344" s="87"/>
      <c r="AD344" s="87"/>
      <c r="AE344" s="87"/>
      <c r="AF344" s="87"/>
      <c r="AG344" s="87"/>
      <c r="AH344" s="87"/>
      <c r="AI344" s="80"/>
    </row>
    <row r="345" spans="3:35" x14ac:dyDescent="0.25">
      <c r="C345" s="80"/>
      <c r="D345" s="79"/>
      <c r="E345" s="80"/>
      <c r="F345" s="80"/>
      <c r="G345" s="80"/>
      <c r="H345" s="80"/>
      <c r="I345" s="80"/>
      <c r="J345" s="87"/>
      <c r="K345" s="87"/>
      <c r="L345" s="87"/>
      <c r="M345" s="87"/>
      <c r="N345" s="87"/>
      <c r="O345" s="87"/>
      <c r="P345" s="87"/>
      <c r="Q345" s="87"/>
      <c r="R345" s="80"/>
      <c r="S345" s="80"/>
      <c r="T345" s="80"/>
      <c r="U345" s="79"/>
      <c r="V345" s="80"/>
      <c r="W345" s="80"/>
      <c r="X345" s="80"/>
      <c r="Y345" s="80"/>
      <c r="Z345" s="80"/>
      <c r="AA345" s="87"/>
      <c r="AB345" s="87"/>
      <c r="AC345" s="87"/>
      <c r="AD345" s="87"/>
      <c r="AE345" s="87"/>
      <c r="AF345" s="87"/>
      <c r="AG345" s="87"/>
      <c r="AH345" s="87"/>
      <c r="AI345" s="80"/>
    </row>
    <row r="346" spans="3:35" x14ac:dyDescent="0.25">
      <c r="C346" s="80"/>
      <c r="D346" s="79"/>
      <c r="E346" s="80"/>
      <c r="F346" s="80"/>
      <c r="G346" s="80"/>
      <c r="H346" s="80"/>
      <c r="I346" s="80"/>
      <c r="J346" s="87"/>
      <c r="K346" s="87"/>
      <c r="L346" s="87"/>
      <c r="M346" s="87"/>
      <c r="N346" s="87"/>
      <c r="O346" s="87"/>
      <c r="P346" s="87"/>
      <c r="Q346" s="87"/>
      <c r="R346" s="80"/>
      <c r="S346" s="80"/>
      <c r="T346" s="80"/>
      <c r="U346" s="79"/>
      <c r="V346" s="80"/>
      <c r="W346" s="80"/>
      <c r="X346" s="80"/>
      <c r="Y346" s="80"/>
      <c r="Z346" s="80"/>
      <c r="AA346" s="87"/>
      <c r="AB346" s="87"/>
      <c r="AC346" s="87"/>
      <c r="AD346" s="87"/>
      <c r="AE346" s="87"/>
      <c r="AF346" s="87"/>
      <c r="AG346" s="87"/>
      <c r="AH346" s="87"/>
      <c r="AI346" s="80"/>
    </row>
    <row r="347" spans="3:35" x14ac:dyDescent="0.25">
      <c r="C347" s="80"/>
      <c r="D347" s="80"/>
      <c r="E347" s="80"/>
      <c r="F347" s="80"/>
      <c r="G347" s="80"/>
      <c r="H347" s="80"/>
      <c r="I347" s="80"/>
      <c r="J347" s="80"/>
      <c r="K347" s="80"/>
      <c r="L347" s="80"/>
      <c r="M347" s="80"/>
      <c r="N347" s="80"/>
      <c r="O347" s="80"/>
      <c r="P347" s="80"/>
      <c r="Q347" s="80"/>
      <c r="R347" s="80"/>
      <c r="S347" s="80"/>
      <c r="T347" s="80"/>
      <c r="U347" s="80"/>
      <c r="V347" s="80"/>
      <c r="W347" s="80"/>
      <c r="X347" s="80"/>
      <c r="Y347" s="80"/>
      <c r="Z347" s="80"/>
      <c r="AA347" s="80"/>
      <c r="AB347" s="80"/>
      <c r="AC347" s="80"/>
      <c r="AD347" s="80"/>
      <c r="AE347" s="80"/>
      <c r="AF347" s="80"/>
      <c r="AG347" s="80"/>
      <c r="AH347" s="80"/>
      <c r="AI347" s="80"/>
    </row>
    <row r="348" spans="3:35" x14ac:dyDescent="0.25">
      <c r="C348" s="80"/>
      <c r="D348" s="82"/>
      <c r="E348" s="79"/>
      <c r="F348" s="79"/>
      <c r="G348" s="79"/>
      <c r="H348" s="79"/>
      <c r="I348" s="79"/>
      <c r="J348" s="79"/>
      <c r="K348" s="79"/>
      <c r="L348" s="79"/>
      <c r="M348" s="79"/>
      <c r="N348" s="79"/>
      <c r="O348" s="79"/>
      <c r="P348" s="80"/>
      <c r="Q348" s="80"/>
      <c r="R348" s="80"/>
      <c r="S348" s="80"/>
      <c r="T348" s="80"/>
      <c r="U348" s="82"/>
      <c r="V348" s="79"/>
      <c r="W348" s="79"/>
      <c r="X348" s="79"/>
      <c r="Y348" s="79"/>
      <c r="Z348" s="79"/>
      <c r="AA348" s="79"/>
      <c r="AB348" s="79"/>
      <c r="AC348" s="79"/>
      <c r="AD348" s="79"/>
      <c r="AE348" s="79"/>
      <c r="AF348" s="79"/>
      <c r="AG348" s="80"/>
      <c r="AH348" s="80"/>
      <c r="AI348" s="80"/>
    </row>
    <row r="349" spans="3:35" x14ac:dyDescent="0.25">
      <c r="C349" s="80"/>
      <c r="D349" s="79"/>
      <c r="E349" s="80"/>
      <c r="F349" s="80"/>
      <c r="G349" s="80"/>
      <c r="H349" s="80"/>
      <c r="I349" s="80"/>
      <c r="J349" s="87"/>
      <c r="K349" s="87"/>
      <c r="L349" s="87"/>
      <c r="M349" s="87"/>
      <c r="N349" s="87"/>
      <c r="O349" s="87"/>
      <c r="P349" s="87"/>
      <c r="Q349" s="87"/>
      <c r="R349" s="80"/>
      <c r="S349" s="80"/>
      <c r="T349" s="80"/>
      <c r="U349" s="79"/>
      <c r="V349" s="80"/>
      <c r="W349" s="80"/>
      <c r="X349" s="80"/>
      <c r="Y349" s="80"/>
      <c r="Z349" s="80"/>
      <c r="AA349" s="87"/>
      <c r="AB349" s="87"/>
      <c r="AC349" s="87"/>
      <c r="AD349" s="87"/>
      <c r="AE349" s="87"/>
      <c r="AF349" s="87"/>
      <c r="AG349" s="87"/>
      <c r="AH349" s="87"/>
      <c r="AI349" s="80"/>
    </row>
    <row r="350" spans="3:35" x14ac:dyDescent="0.25">
      <c r="C350" s="80"/>
      <c r="D350" s="79"/>
      <c r="E350" s="80"/>
      <c r="F350" s="80"/>
      <c r="G350" s="80"/>
      <c r="H350" s="80"/>
      <c r="I350" s="80"/>
      <c r="J350" s="87"/>
      <c r="K350" s="87"/>
      <c r="L350" s="87"/>
      <c r="M350" s="87"/>
      <c r="N350" s="87"/>
      <c r="O350" s="87"/>
      <c r="P350" s="87"/>
      <c r="Q350" s="87"/>
      <c r="R350" s="80"/>
      <c r="S350" s="80"/>
      <c r="T350" s="80"/>
      <c r="U350" s="79"/>
      <c r="V350" s="80"/>
      <c r="W350" s="80"/>
      <c r="X350" s="80"/>
      <c r="Y350" s="80"/>
      <c r="Z350" s="80"/>
      <c r="AA350" s="87"/>
      <c r="AB350" s="87"/>
      <c r="AC350" s="87"/>
      <c r="AD350" s="87"/>
      <c r="AE350" s="87"/>
      <c r="AF350" s="87"/>
      <c r="AG350" s="87"/>
      <c r="AH350" s="87"/>
      <c r="AI350" s="80"/>
    </row>
    <row r="351" spans="3:35" x14ac:dyDescent="0.25">
      <c r="C351" s="80"/>
      <c r="D351" s="79"/>
      <c r="E351" s="80"/>
      <c r="F351" s="80"/>
      <c r="G351" s="80"/>
      <c r="H351" s="80"/>
      <c r="I351" s="80"/>
      <c r="J351" s="87"/>
      <c r="K351" s="87"/>
      <c r="L351" s="87"/>
      <c r="M351" s="87"/>
      <c r="N351" s="87"/>
      <c r="O351" s="87"/>
      <c r="P351" s="87"/>
      <c r="Q351" s="87"/>
      <c r="R351" s="80"/>
      <c r="S351" s="80"/>
      <c r="T351" s="80"/>
      <c r="U351" s="79"/>
      <c r="V351" s="80"/>
      <c r="W351" s="80"/>
      <c r="X351" s="80"/>
      <c r="Y351" s="80"/>
      <c r="Z351" s="80"/>
      <c r="AA351" s="87"/>
      <c r="AB351" s="87"/>
      <c r="AC351" s="87"/>
      <c r="AD351" s="87"/>
      <c r="AE351" s="87"/>
      <c r="AF351" s="87"/>
      <c r="AG351" s="87"/>
      <c r="AH351" s="87"/>
      <c r="AI351" s="80"/>
    </row>
    <row r="352" spans="3:35" x14ac:dyDescent="0.25">
      <c r="C352" s="80"/>
      <c r="D352" s="88"/>
      <c r="E352" s="88"/>
      <c r="F352" s="80"/>
      <c r="G352" s="88"/>
      <c r="H352" s="88"/>
      <c r="I352" s="80"/>
      <c r="J352" s="88"/>
      <c r="K352" s="88"/>
      <c r="L352" s="80"/>
      <c r="M352" s="88"/>
      <c r="N352" s="88"/>
      <c r="O352" s="80"/>
      <c r="P352" s="88"/>
      <c r="Q352" s="88"/>
      <c r="R352" s="80"/>
      <c r="S352" s="80"/>
      <c r="T352" s="80"/>
      <c r="U352" s="88"/>
      <c r="V352" s="88"/>
      <c r="W352" s="80"/>
      <c r="X352" s="88"/>
      <c r="Y352" s="88"/>
      <c r="Z352" s="80"/>
      <c r="AA352" s="88"/>
      <c r="AB352" s="88"/>
      <c r="AC352" s="80"/>
      <c r="AD352" s="88"/>
      <c r="AE352" s="88"/>
      <c r="AF352" s="80"/>
      <c r="AG352" s="88"/>
      <c r="AH352" s="88"/>
      <c r="AI352" s="80"/>
    </row>
    <row r="353" spans="1:35" x14ac:dyDescent="0.25">
      <c r="C353" s="79"/>
      <c r="D353" s="79"/>
      <c r="E353" s="80"/>
      <c r="F353" s="80"/>
      <c r="G353" s="80"/>
      <c r="H353" s="80"/>
      <c r="I353" s="80"/>
      <c r="J353" s="85"/>
      <c r="K353" s="86"/>
      <c r="L353" s="85"/>
      <c r="M353" s="87"/>
      <c r="N353" s="87"/>
      <c r="O353" s="87"/>
      <c r="P353" s="87"/>
      <c r="Q353" s="87"/>
      <c r="R353" s="80"/>
      <c r="S353" s="80"/>
      <c r="T353" s="79"/>
      <c r="U353" s="79"/>
      <c r="V353" s="80"/>
      <c r="W353" s="80"/>
      <c r="X353" s="80"/>
      <c r="Y353" s="80"/>
      <c r="Z353" s="80"/>
      <c r="AA353" s="85"/>
      <c r="AB353" s="86"/>
      <c r="AC353" s="85"/>
      <c r="AD353" s="87"/>
      <c r="AE353" s="87"/>
      <c r="AF353" s="87"/>
      <c r="AG353" s="87"/>
      <c r="AH353" s="87"/>
      <c r="AI353" s="80"/>
    </row>
    <row r="354" spans="1:35" ht="15.75" thickBot="1" x14ac:dyDescent="0.3">
      <c r="C354" s="79"/>
      <c r="D354" s="79"/>
      <c r="E354" s="88"/>
      <c r="F354" s="88"/>
      <c r="G354" s="88"/>
      <c r="H354" s="88"/>
      <c r="I354" s="88"/>
      <c r="J354" s="87"/>
      <c r="K354" s="87"/>
      <c r="L354" s="87"/>
      <c r="M354" s="87"/>
      <c r="N354" s="87"/>
      <c r="O354" s="87"/>
      <c r="P354" s="87"/>
      <c r="Q354" s="87"/>
      <c r="R354" s="80"/>
      <c r="S354" s="89"/>
      <c r="T354" s="79"/>
      <c r="U354" s="79"/>
      <c r="V354" s="88"/>
      <c r="W354" s="88"/>
      <c r="X354" s="88"/>
      <c r="Y354" s="88"/>
      <c r="Z354" s="88"/>
      <c r="AA354" s="87"/>
      <c r="AB354" s="87"/>
      <c r="AC354" s="87"/>
      <c r="AD354" s="87"/>
      <c r="AE354" s="87"/>
      <c r="AF354" s="87"/>
      <c r="AG354" s="87"/>
      <c r="AH354" s="87"/>
      <c r="AI354" s="90"/>
    </row>
    <row r="355" spans="1:35" ht="15" customHeight="1" x14ac:dyDescent="0.25">
      <c r="C355" s="91"/>
      <c r="D355" s="79"/>
      <c r="E355" s="88"/>
      <c r="F355" s="88"/>
      <c r="G355" s="88"/>
      <c r="H355" s="88"/>
      <c r="I355" s="88"/>
      <c r="J355" s="87"/>
      <c r="K355" s="87"/>
      <c r="L355" s="87"/>
      <c r="M355" s="87"/>
      <c r="N355" s="87"/>
      <c r="O355" s="87"/>
      <c r="P355" s="87"/>
      <c r="Q355" s="87"/>
      <c r="R355" s="80"/>
      <c r="S355" s="89"/>
      <c r="T355" s="79"/>
      <c r="U355" s="79"/>
      <c r="V355" s="88"/>
      <c r="W355" s="88"/>
      <c r="X355" s="88"/>
      <c r="Y355" s="88"/>
      <c r="Z355" s="88"/>
      <c r="AA355" s="87"/>
      <c r="AB355" s="87"/>
      <c r="AC355" s="87"/>
      <c r="AD355" s="87"/>
      <c r="AE355" s="87"/>
      <c r="AF355" s="87"/>
      <c r="AG355" s="87"/>
      <c r="AH355" s="92"/>
      <c r="AI355" s="315" t="str">
        <f>AI53</f>
        <v>003611 Version 4</v>
      </c>
    </row>
    <row r="356" spans="1:35" ht="15.75" thickBot="1" x14ac:dyDescent="0.3">
      <c r="C356" s="93"/>
      <c r="D356" s="94"/>
      <c r="E356" s="94"/>
      <c r="F356" s="94"/>
      <c r="G356" s="94"/>
      <c r="H356" s="94"/>
      <c r="I356" s="94"/>
      <c r="J356" s="94"/>
      <c r="K356" s="94"/>
      <c r="L356" s="94"/>
      <c r="M356" s="94"/>
      <c r="N356" s="94"/>
      <c r="O356" s="94"/>
      <c r="P356" s="94"/>
      <c r="Q356" s="94"/>
      <c r="R356" s="94"/>
      <c r="S356" s="95"/>
      <c r="T356" s="94"/>
      <c r="U356" s="94"/>
      <c r="V356" s="94"/>
      <c r="W356" s="94"/>
      <c r="X356" s="94"/>
      <c r="Y356" s="94"/>
      <c r="Z356" s="94"/>
      <c r="AA356" s="94"/>
      <c r="AB356" s="94"/>
      <c r="AC356" s="94"/>
      <c r="AD356" s="94"/>
      <c r="AE356" s="94"/>
      <c r="AF356" s="94"/>
      <c r="AG356" s="94"/>
      <c r="AH356" s="96"/>
      <c r="AI356" s="316"/>
    </row>
    <row r="357" spans="1:35" x14ac:dyDescent="0.25">
      <c r="C357" s="7"/>
      <c r="D357" s="9"/>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7"/>
      <c r="AI357" s="316"/>
    </row>
    <row r="358" spans="1:35" x14ac:dyDescent="0.25">
      <c r="C358" s="7"/>
      <c r="D358" s="9"/>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7"/>
      <c r="AI358" s="316"/>
    </row>
    <row r="359" spans="1:35" x14ac:dyDescent="0.25">
      <c r="A359" s="363" t="s">
        <v>1904</v>
      </c>
      <c r="B359" s="363"/>
      <c r="C359" s="7"/>
      <c r="D359" s="9"/>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7"/>
      <c r="AI359" s="316"/>
    </row>
    <row r="360" spans="1:35" x14ac:dyDescent="0.25">
      <c r="A360" s="173" t="s">
        <v>739</v>
      </c>
      <c r="C360" s="7"/>
      <c r="D360" s="9"/>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7"/>
      <c r="AI360" s="316"/>
    </row>
    <row r="361" spans="1:35" ht="15.75" thickBot="1" x14ac:dyDescent="0.3">
      <c r="C361" s="317" t="s">
        <v>3794</v>
      </c>
      <c r="D361" s="317"/>
      <c r="E361" s="317"/>
      <c r="F361" s="317"/>
      <c r="G361" s="317"/>
      <c r="H361" s="317"/>
      <c r="I361" s="317"/>
      <c r="J361" s="317"/>
      <c r="K361" s="317"/>
      <c r="L361" s="317"/>
      <c r="M361" s="317"/>
      <c r="N361" s="317"/>
      <c r="O361" s="317"/>
      <c r="P361" s="317"/>
      <c r="Q361" s="317"/>
      <c r="R361" s="317"/>
      <c r="S361" s="317"/>
      <c r="T361" s="317"/>
      <c r="U361" s="317"/>
      <c r="V361" s="317"/>
      <c r="W361" s="317"/>
      <c r="X361" s="317"/>
      <c r="Y361" s="317"/>
      <c r="Z361" s="317"/>
      <c r="AA361" s="317"/>
      <c r="AB361" s="317"/>
      <c r="AC361" s="317"/>
      <c r="AD361" s="317"/>
      <c r="AE361" s="317"/>
      <c r="AF361" s="317"/>
      <c r="AG361" s="317"/>
      <c r="AH361" s="317"/>
      <c r="AI361" s="317"/>
    </row>
    <row r="362" spans="1:35" x14ac:dyDescent="0.25">
      <c r="C362" s="319"/>
      <c r="D362" s="320"/>
      <c r="E362" s="320"/>
      <c r="F362" s="320"/>
      <c r="G362" s="320"/>
      <c r="H362" s="320"/>
      <c r="I362" s="320"/>
      <c r="J362" s="323" t="s">
        <v>58</v>
      </c>
      <c r="K362" s="324"/>
      <c r="L362" s="324"/>
      <c r="M362" s="324"/>
      <c r="N362" s="324"/>
      <c r="O362" s="324"/>
      <c r="P362" s="324"/>
      <c r="Q362" s="324"/>
      <c r="R362" s="324"/>
      <c r="S362" s="324"/>
      <c r="T362" s="324"/>
      <c r="U362" s="324"/>
      <c r="V362" s="324"/>
      <c r="W362" s="324"/>
      <c r="X362" s="324"/>
      <c r="Y362" s="324"/>
      <c r="Z362" s="324"/>
      <c r="AA362" s="324"/>
      <c r="AB362" s="325"/>
      <c r="AC362" s="332" t="s">
        <v>772</v>
      </c>
      <c r="AD362" s="333"/>
      <c r="AE362" s="333"/>
      <c r="AF362" s="333"/>
      <c r="AG362" s="333"/>
      <c r="AH362" s="333"/>
      <c r="AI362" s="334"/>
    </row>
    <row r="363" spans="1:35" ht="15.75" thickBot="1" x14ac:dyDescent="0.3">
      <c r="C363" s="321"/>
      <c r="D363" s="322"/>
      <c r="E363" s="322"/>
      <c r="F363" s="322"/>
      <c r="G363" s="322"/>
      <c r="H363" s="322"/>
      <c r="I363" s="322"/>
      <c r="J363" s="326"/>
      <c r="K363" s="327"/>
      <c r="L363" s="327"/>
      <c r="M363" s="327"/>
      <c r="N363" s="327"/>
      <c r="O363" s="327"/>
      <c r="P363" s="327"/>
      <c r="Q363" s="327"/>
      <c r="R363" s="327"/>
      <c r="S363" s="327"/>
      <c r="T363" s="327"/>
      <c r="U363" s="327"/>
      <c r="V363" s="327"/>
      <c r="W363" s="327"/>
      <c r="X363" s="327"/>
      <c r="Y363" s="327"/>
      <c r="Z363" s="327"/>
      <c r="AA363" s="327"/>
      <c r="AB363" s="328"/>
      <c r="AC363" s="335" t="str">
        <f>IF($AC$2&lt;&gt;"",$AC$2,"")</f>
        <v/>
      </c>
      <c r="AD363" s="336"/>
      <c r="AE363" s="336"/>
      <c r="AF363" s="336"/>
      <c r="AG363" s="336"/>
      <c r="AH363" s="336"/>
      <c r="AI363" s="337"/>
    </row>
    <row r="364" spans="1:35" ht="15" customHeight="1" x14ac:dyDescent="0.25">
      <c r="C364" s="338" t="s">
        <v>1906</v>
      </c>
      <c r="D364" s="339"/>
      <c r="E364" s="339"/>
      <c r="F364" s="339"/>
      <c r="G364" s="339"/>
      <c r="H364" s="339"/>
      <c r="I364" s="340"/>
      <c r="J364" s="326"/>
      <c r="K364" s="327"/>
      <c r="L364" s="327"/>
      <c r="M364" s="327"/>
      <c r="N364" s="327"/>
      <c r="O364" s="327"/>
      <c r="P364" s="327"/>
      <c r="Q364" s="327"/>
      <c r="R364" s="327"/>
      <c r="S364" s="327"/>
      <c r="T364" s="327"/>
      <c r="U364" s="327"/>
      <c r="V364" s="327"/>
      <c r="W364" s="327"/>
      <c r="X364" s="327"/>
      <c r="Y364" s="327"/>
      <c r="Z364" s="327"/>
      <c r="AA364" s="327"/>
      <c r="AB364" s="328"/>
      <c r="AC364" s="323" t="s">
        <v>59</v>
      </c>
      <c r="AD364" s="324"/>
      <c r="AE364" s="324"/>
      <c r="AF364" s="324"/>
      <c r="AG364" s="324"/>
      <c r="AH364" s="324"/>
      <c r="AI364" s="325"/>
    </row>
    <row r="365" spans="1:35" ht="15.75" customHeight="1" thickBot="1" x14ac:dyDescent="0.3">
      <c r="C365" s="341" t="s">
        <v>1905</v>
      </c>
      <c r="D365" s="342"/>
      <c r="E365" s="342"/>
      <c r="F365" s="342"/>
      <c r="G365" s="342"/>
      <c r="H365" s="342"/>
      <c r="I365" s="343"/>
      <c r="J365" s="326"/>
      <c r="K365" s="327"/>
      <c r="L365" s="327"/>
      <c r="M365" s="327"/>
      <c r="N365" s="327"/>
      <c r="O365" s="327"/>
      <c r="P365" s="327"/>
      <c r="Q365" s="327"/>
      <c r="R365" s="327"/>
      <c r="S365" s="327"/>
      <c r="T365" s="327"/>
      <c r="U365" s="327"/>
      <c r="V365" s="327"/>
      <c r="W365" s="327"/>
      <c r="X365" s="327"/>
      <c r="Y365" s="327"/>
      <c r="Z365" s="327"/>
      <c r="AA365" s="327"/>
      <c r="AB365" s="328"/>
      <c r="AC365" s="335" t="str">
        <f>IF($AC$4&lt;&gt;"",$AC$4,"")</f>
        <v/>
      </c>
      <c r="AD365" s="336"/>
      <c r="AE365" s="336"/>
      <c r="AF365" s="336"/>
      <c r="AG365" s="336"/>
      <c r="AH365" s="336"/>
      <c r="AI365" s="337"/>
    </row>
    <row r="366" spans="1:35" ht="15.75" thickBot="1" x14ac:dyDescent="0.3">
      <c r="C366" s="344"/>
      <c r="D366" s="345"/>
      <c r="E366" s="345"/>
      <c r="F366" s="345"/>
      <c r="G366" s="345"/>
      <c r="H366" s="345"/>
      <c r="I366" s="346"/>
      <c r="J366" s="329"/>
      <c r="K366" s="330"/>
      <c r="L366" s="330"/>
      <c r="M366" s="330"/>
      <c r="N366" s="330"/>
      <c r="O366" s="330"/>
      <c r="P366" s="330"/>
      <c r="Q366" s="330"/>
      <c r="R366" s="330"/>
      <c r="S366" s="330"/>
      <c r="T366" s="330"/>
      <c r="U366" s="330"/>
      <c r="V366" s="330"/>
      <c r="W366" s="330"/>
      <c r="X366" s="330"/>
      <c r="Y366" s="330"/>
      <c r="Z366" s="330"/>
      <c r="AA366" s="330"/>
      <c r="AB366" s="331"/>
      <c r="AC366" s="347" t="s">
        <v>1634</v>
      </c>
      <c r="AD366" s="348"/>
      <c r="AE366" s="348"/>
      <c r="AF366" s="348"/>
      <c r="AG366" s="349" t="str">
        <f>IF($AG$5&lt;&gt;"",$AG$5,"")</f>
        <v>3</v>
      </c>
      <c r="AH366" s="349"/>
      <c r="AI366" s="75"/>
    </row>
    <row r="367" spans="1:35" x14ac:dyDescent="0.25">
      <c r="C367" s="21"/>
      <c r="D367" s="21"/>
      <c r="E367" s="21"/>
      <c r="F367" s="21"/>
      <c r="G367" s="21"/>
      <c r="H367" s="21"/>
      <c r="I367" s="21"/>
      <c r="J367" s="21"/>
      <c r="K367" s="21"/>
      <c r="L367" s="21"/>
      <c r="M367" s="21"/>
      <c r="N367" s="21"/>
      <c r="O367" s="21"/>
      <c r="P367" s="21"/>
      <c r="Q367" s="21"/>
      <c r="R367" s="21"/>
      <c r="S367" s="21"/>
      <c r="T367" s="21"/>
      <c r="U367" s="21"/>
      <c r="V367" s="21"/>
      <c r="W367" s="21"/>
      <c r="X367" s="21"/>
      <c r="Y367" s="21"/>
      <c r="Z367" s="21"/>
      <c r="AA367" s="21"/>
      <c r="AB367" s="21"/>
      <c r="AC367" s="21"/>
      <c r="AD367" s="21"/>
      <c r="AE367" s="21"/>
      <c r="AF367" s="21"/>
      <c r="AG367" s="21"/>
      <c r="AH367" s="7"/>
      <c r="AI367" s="7"/>
    </row>
    <row r="368" spans="1:35" ht="18.75" x14ac:dyDescent="0.3">
      <c r="C368" s="78"/>
      <c r="D368" s="79"/>
      <c r="E368" s="80"/>
      <c r="F368" s="80"/>
      <c r="G368" s="80"/>
      <c r="H368" s="79"/>
      <c r="I368" s="79"/>
      <c r="J368" s="79"/>
      <c r="K368" s="79"/>
      <c r="L368" s="79"/>
      <c r="M368" s="79"/>
      <c r="N368" s="79"/>
      <c r="O368" s="79"/>
      <c r="P368" s="81"/>
      <c r="Q368" s="81"/>
      <c r="R368" s="81"/>
      <c r="S368" s="81"/>
      <c r="T368" s="79"/>
      <c r="U368" s="79"/>
      <c r="V368" s="79"/>
      <c r="W368" s="79"/>
      <c r="X368" s="79"/>
      <c r="Y368" s="79"/>
      <c r="Z368" s="79"/>
      <c r="AA368" s="79"/>
      <c r="AB368" s="79"/>
      <c r="AC368" s="79"/>
      <c r="AD368" s="79"/>
      <c r="AE368" s="79"/>
      <c r="AF368" s="79"/>
      <c r="AG368" s="79"/>
      <c r="AH368" s="80"/>
      <c r="AI368" s="80"/>
    </row>
    <row r="369" spans="3:35" x14ac:dyDescent="0.25">
      <c r="C369" s="80"/>
      <c r="D369" s="99"/>
      <c r="E369" s="99"/>
      <c r="F369" s="99"/>
      <c r="G369" s="99"/>
      <c r="H369" s="99"/>
      <c r="I369" s="99"/>
      <c r="J369" s="99"/>
      <c r="K369" s="99"/>
      <c r="L369" s="99"/>
      <c r="M369" s="99"/>
      <c r="N369" s="99"/>
      <c r="O369" s="99"/>
      <c r="P369" s="99"/>
      <c r="Q369" s="99"/>
      <c r="R369" s="99"/>
      <c r="S369" s="99"/>
      <c r="T369" s="99"/>
      <c r="U369" s="99"/>
      <c r="V369" s="99"/>
      <c r="W369" s="99"/>
      <c r="X369" s="99"/>
      <c r="Y369" s="99"/>
      <c r="Z369" s="99"/>
      <c r="AA369" s="99"/>
      <c r="AB369" s="99"/>
      <c r="AC369" s="99"/>
      <c r="AD369" s="99"/>
      <c r="AE369" s="99"/>
      <c r="AF369" s="99"/>
      <c r="AG369" s="99"/>
      <c r="AH369" s="79"/>
      <c r="AI369" s="80"/>
    </row>
    <row r="370" spans="3:35" x14ac:dyDescent="0.25">
      <c r="C370" s="80"/>
      <c r="D370" s="99"/>
      <c r="E370" s="99"/>
      <c r="F370" s="99"/>
      <c r="G370" s="99"/>
      <c r="H370" s="99"/>
      <c r="I370" s="99"/>
      <c r="J370" s="99"/>
      <c r="K370" s="99"/>
      <c r="L370" s="99"/>
      <c r="M370" s="99"/>
      <c r="N370" s="99"/>
      <c r="O370" s="99"/>
      <c r="P370" s="99"/>
      <c r="Q370" s="99"/>
      <c r="R370" s="99"/>
      <c r="S370" s="99"/>
      <c r="T370" s="99"/>
      <c r="U370" s="99"/>
      <c r="V370" s="99"/>
      <c r="W370" s="99"/>
      <c r="X370" s="99"/>
      <c r="Y370" s="99"/>
      <c r="Z370" s="99"/>
      <c r="AA370" s="99"/>
      <c r="AB370" s="99"/>
      <c r="AC370" s="99"/>
      <c r="AD370" s="99"/>
      <c r="AE370" s="99"/>
      <c r="AF370" s="99"/>
      <c r="AG370" s="99"/>
      <c r="AH370" s="79"/>
      <c r="AI370" s="80"/>
    </row>
    <row r="371" spans="3:35" x14ac:dyDescent="0.25">
      <c r="C371" s="80"/>
      <c r="D371" s="99"/>
      <c r="E371" s="99"/>
      <c r="F371" s="99"/>
      <c r="G371" s="99"/>
      <c r="H371" s="99"/>
      <c r="I371" s="99"/>
      <c r="J371" s="99"/>
      <c r="K371" s="99"/>
      <c r="L371" s="99"/>
      <c r="M371" s="99"/>
      <c r="N371" s="99"/>
      <c r="O371" s="99"/>
      <c r="P371" s="99"/>
      <c r="Q371" s="99"/>
      <c r="R371" s="99"/>
      <c r="S371" s="99"/>
      <c r="T371" s="99"/>
      <c r="U371" s="99"/>
      <c r="V371" s="99"/>
      <c r="W371" s="99"/>
      <c r="X371" s="99"/>
      <c r="Y371" s="99"/>
      <c r="Z371" s="99"/>
      <c r="AA371" s="99"/>
      <c r="AB371" s="99"/>
      <c r="AC371" s="99"/>
      <c r="AD371" s="99"/>
      <c r="AE371" s="99"/>
      <c r="AF371" s="99"/>
      <c r="AG371" s="99"/>
      <c r="AH371" s="79"/>
      <c r="AI371" s="80"/>
    </row>
    <row r="372" spans="3:35" x14ac:dyDescent="0.25">
      <c r="C372" s="79"/>
      <c r="D372" s="82"/>
      <c r="E372" s="79"/>
      <c r="F372" s="79"/>
      <c r="G372" s="79"/>
      <c r="H372" s="79"/>
      <c r="I372" s="79"/>
      <c r="J372" s="79"/>
      <c r="K372" s="79"/>
      <c r="L372" s="79"/>
      <c r="M372" s="79"/>
      <c r="N372" s="79"/>
      <c r="O372" s="79"/>
      <c r="P372" s="79"/>
      <c r="Q372" s="79"/>
      <c r="R372" s="79"/>
      <c r="S372" s="79"/>
      <c r="T372" s="79"/>
      <c r="U372" s="79"/>
      <c r="V372" s="79"/>
      <c r="W372" s="79"/>
      <c r="X372" s="79"/>
      <c r="Y372" s="79"/>
      <c r="Z372" s="79"/>
      <c r="AA372" s="79"/>
      <c r="AB372" s="79"/>
      <c r="AC372" s="79"/>
      <c r="AD372" s="79"/>
      <c r="AE372" s="79"/>
      <c r="AF372" s="79"/>
      <c r="AG372" s="79"/>
      <c r="AH372" s="79"/>
      <c r="AI372" s="79"/>
    </row>
    <row r="373" spans="3:35" x14ac:dyDescent="0.25">
      <c r="C373" s="79"/>
      <c r="D373" s="82"/>
      <c r="E373" s="79"/>
      <c r="F373" s="79"/>
      <c r="G373" s="79"/>
      <c r="H373" s="79"/>
      <c r="I373" s="79"/>
      <c r="J373" s="79"/>
      <c r="K373" s="79"/>
      <c r="L373" s="79"/>
      <c r="M373" s="79"/>
      <c r="N373" s="79"/>
      <c r="O373" s="79"/>
      <c r="P373" s="79"/>
      <c r="Q373" s="79"/>
      <c r="R373" s="79"/>
      <c r="S373" s="79"/>
      <c r="T373" s="79"/>
      <c r="U373" s="79"/>
      <c r="V373" s="79"/>
      <c r="W373" s="79"/>
      <c r="X373" s="79"/>
      <c r="Y373" s="79"/>
      <c r="Z373" s="79"/>
      <c r="AA373" s="79"/>
      <c r="AB373" s="79"/>
      <c r="AC373" s="79"/>
      <c r="AD373" s="79"/>
      <c r="AE373" s="79"/>
      <c r="AF373" s="79"/>
      <c r="AG373" s="79"/>
      <c r="AH373" s="79"/>
      <c r="AI373" s="79"/>
    </row>
    <row r="374" spans="3:35" x14ac:dyDescent="0.25">
      <c r="C374" s="100"/>
      <c r="D374" s="100"/>
      <c r="E374" s="100"/>
      <c r="F374" s="100"/>
      <c r="G374" s="100"/>
      <c r="H374" s="100"/>
      <c r="I374" s="100"/>
      <c r="J374" s="100"/>
      <c r="K374" s="100"/>
      <c r="L374" s="100"/>
      <c r="M374" s="100"/>
      <c r="N374" s="100"/>
      <c r="O374" s="100"/>
      <c r="P374" s="100"/>
      <c r="Q374" s="100"/>
      <c r="R374" s="100"/>
      <c r="S374" s="83"/>
      <c r="T374" s="100"/>
      <c r="U374" s="100"/>
      <c r="V374" s="100"/>
      <c r="W374" s="100"/>
      <c r="X374" s="100"/>
      <c r="Y374" s="100"/>
      <c r="Z374" s="100"/>
      <c r="AA374" s="100"/>
      <c r="AB374" s="100"/>
      <c r="AC374" s="100"/>
      <c r="AD374" s="100"/>
      <c r="AE374" s="100"/>
      <c r="AF374" s="100"/>
      <c r="AG374" s="100"/>
      <c r="AH374" s="100"/>
      <c r="AI374" s="100"/>
    </row>
    <row r="375" spans="3:35" x14ac:dyDescent="0.25">
      <c r="C375" s="100"/>
      <c r="D375" s="100"/>
      <c r="E375" s="100"/>
      <c r="F375" s="100"/>
      <c r="G375" s="100"/>
      <c r="H375" s="100"/>
      <c r="I375" s="100"/>
      <c r="J375" s="100"/>
      <c r="K375" s="100"/>
      <c r="L375" s="100"/>
      <c r="M375" s="100"/>
      <c r="N375" s="100"/>
      <c r="O375" s="100"/>
      <c r="P375" s="100"/>
      <c r="Q375" s="100"/>
      <c r="R375" s="100"/>
      <c r="S375" s="84"/>
      <c r="T375" s="100"/>
      <c r="U375" s="100"/>
      <c r="V375" s="100"/>
      <c r="W375" s="100"/>
      <c r="X375" s="100"/>
      <c r="Y375" s="100"/>
      <c r="Z375" s="100"/>
      <c r="AA375" s="100"/>
      <c r="AB375" s="100"/>
      <c r="AC375" s="100"/>
      <c r="AD375" s="100"/>
      <c r="AE375" s="100"/>
      <c r="AF375" s="100"/>
      <c r="AG375" s="100"/>
      <c r="AH375" s="100"/>
      <c r="AI375" s="100"/>
    </row>
    <row r="376" spans="3:35" x14ac:dyDescent="0.25">
      <c r="C376" s="79"/>
      <c r="D376" s="79"/>
      <c r="E376" s="80"/>
      <c r="F376" s="80"/>
      <c r="G376" s="80"/>
      <c r="H376" s="80"/>
      <c r="I376" s="80"/>
      <c r="J376" s="85"/>
      <c r="K376" s="86"/>
      <c r="L376" s="85"/>
      <c r="M376" s="87"/>
      <c r="N376" s="87"/>
      <c r="O376" s="87"/>
      <c r="P376" s="87"/>
      <c r="Q376" s="87"/>
      <c r="R376" s="80"/>
      <c r="S376" s="80"/>
      <c r="T376" s="80"/>
      <c r="U376" s="79"/>
      <c r="V376" s="79"/>
      <c r="W376" s="80"/>
      <c r="X376" s="80"/>
      <c r="Y376" s="80"/>
      <c r="Z376" s="80"/>
      <c r="AA376" s="80"/>
      <c r="AB376" s="85"/>
      <c r="AC376" s="86"/>
      <c r="AD376" s="85"/>
      <c r="AE376" s="87"/>
      <c r="AF376" s="87"/>
      <c r="AG376" s="87"/>
      <c r="AH376" s="87"/>
      <c r="AI376" s="87"/>
    </row>
    <row r="377" spans="3:35" x14ac:dyDescent="0.25">
      <c r="C377" s="79"/>
      <c r="D377" s="80"/>
      <c r="E377" s="80"/>
      <c r="F377" s="80"/>
      <c r="G377" s="80"/>
      <c r="H377" s="80"/>
      <c r="I377" s="80"/>
      <c r="J377" s="87"/>
      <c r="K377" s="87"/>
      <c r="L377" s="87"/>
      <c r="M377" s="87"/>
      <c r="N377" s="87"/>
      <c r="O377" s="87"/>
      <c r="P377" s="87"/>
      <c r="Q377" s="87"/>
      <c r="R377" s="80"/>
      <c r="S377" s="80"/>
      <c r="T377" s="80"/>
      <c r="U377" s="79"/>
      <c r="V377" s="79"/>
      <c r="W377" s="80"/>
      <c r="X377" s="80"/>
      <c r="Y377" s="80"/>
      <c r="Z377" s="80"/>
      <c r="AA377" s="80"/>
      <c r="AB377" s="87"/>
      <c r="AC377" s="87"/>
      <c r="AD377" s="87"/>
      <c r="AE377" s="87"/>
      <c r="AF377" s="87"/>
      <c r="AG377" s="87"/>
      <c r="AH377" s="87"/>
      <c r="AI377" s="87"/>
    </row>
    <row r="378" spans="3:35" x14ac:dyDescent="0.25">
      <c r="C378" s="79"/>
      <c r="D378" s="88"/>
      <c r="E378" s="88"/>
      <c r="F378" s="88"/>
      <c r="G378" s="88"/>
      <c r="H378" s="88"/>
      <c r="I378" s="87"/>
      <c r="J378" s="87"/>
      <c r="K378" s="87"/>
      <c r="L378" s="87"/>
      <c r="M378" s="87"/>
      <c r="N378" s="87"/>
      <c r="O378" s="87"/>
      <c r="P378" s="87"/>
      <c r="Q378" s="87"/>
      <c r="R378" s="80"/>
      <c r="S378" s="80"/>
      <c r="T378" s="80"/>
      <c r="U378" s="79"/>
      <c r="V378" s="79"/>
      <c r="W378" s="88"/>
      <c r="X378" s="88"/>
      <c r="Y378" s="88"/>
      <c r="Z378" s="88"/>
      <c r="AA378" s="88"/>
      <c r="AB378" s="87"/>
      <c r="AC378" s="87"/>
      <c r="AD378" s="87"/>
      <c r="AE378" s="87"/>
      <c r="AF378" s="87"/>
      <c r="AG378" s="87"/>
      <c r="AH378" s="87"/>
      <c r="AI378" s="87"/>
    </row>
    <row r="379" spans="3:35" x14ac:dyDescent="0.25">
      <c r="C379" s="79"/>
      <c r="D379" s="88"/>
      <c r="E379" s="88"/>
      <c r="F379" s="88"/>
      <c r="G379" s="88"/>
      <c r="H379" s="88"/>
      <c r="I379" s="87"/>
      <c r="J379" s="87"/>
      <c r="K379" s="87"/>
      <c r="L379" s="87"/>
      <c r="M379" s="87"/>
      <c r="N379" s="87"/>
      <c r="O379" s="87"/>
      <c r="P379" s="87"/>
      <c r="Q379" s="87"/>
      <c r="R379" s="80"/>
      <c r="S379" s="80"/>
      <c r="T379" s="80"/>
      <c r="U379" s="79"/>
      <c r="V379" s="79"/>
      <c r="W379" s="88"/>
      <c r="X379" s="88"/>
      <c r="Y379" s="88"/>
      <c r="Z379" s="88"/>
      <c r="AA379" s="88"/>
      <c r="AB379" s="87"/>
      <c r="AC379" s="87"/>
      <c r="AD379" s="87"/>
      <c r="AE379" s="87"/>
      <c r="AF379" s="87"/>
      <c r="AG379" s="87"/>
      <c r="AH379" s="87"/>
      <c r="AI379" s="87"/>
    </row>
    <row r="380" spans="3:35" x14ac:dyDescent="0.25">
      <c r="C380" s="80"/>
      <c r="D380" s="80"/>
      <c r="E380" s="80"/>
      <c r="F380" s="80"/>
      <c r="G380" s="80"/>
      <c r="H380" s="80"/>
      <c r="I380" s="80"/>
      <c r="J380" s="80"/>
      <c r="K380" s="80"/>
      <c r="L380" s="80"/>
      <c r="M380" s="80"/>
      <c r="N380" s="80"/>
      <c r="O380" s="80"/>
      <c r="P380" s="80"/>
      <c r="Q380" s="80"/>
      <c r="R380" s="80"/>
      <c r="S380" s="80"/>
      <c r="T380" s="80"/>
      <c r="U380" s="80"/>
      <c r="V380" s="80"/>
      <c r="W380" s="80"/>
      <c r="X380" s="80"/>
      <c r="Y380" s="80"/>
      <c r="Z380" s="80"/>
      <c r="AA380" s="80"/>
      <c r="AB380" s="80"/>
      <c r="AC380" s="80"/>
      <c r="AD380" s="80"/>
      <c r="AE380" s="80"/>
      <c r="AF380" s="80"/>
      <c r="AG380" s="80"/>
      <c r="AH380" s="80"/>
      <c r="AI380" s="80"/>
    </row>
    <row r="381" spans="3:35" x14ac:dyDescent="0.25">
      <c r="C381" s="80"/>
      <c r="D381" s="79"/>
      <c r="E381" s="79"/>
      <c r="F381" s="79"/>
      <c r="G381" s="79"/>
      <c r="H381" s="79"/>
      <c r="I381" s="79"/>
      <c r="J381" s="79"/>
      <c r="K381" s="80"/>
      <c r="L381" s="80"/>
      <c r="M381" s="80"/>
      <c r="N381" s="80"/>
      <c r="O381" s="80"/>
      <c r="P381" s="80"/>
      <c r="Q381" s="80"/>
      <c r="R381" s="80"/>
      <c r="S381" s="80"/>
      <c r="T381" s="80"/>
      <c r="U381" s="80"/>
      <c r="V381" s="82"/>
      <c r="W381" s="79"/>
      <c r="X381" s="79"/>
      <c r="Y381" s="79"/>
      <c r="Z381" s="79"/>
      <c r="AA381" s="79"/>
      <c r="AB381" s="79"/>
      <c r="AC381" s="80"/>
      <c r="AD381" s="80"/>
      <c r="AE381" s="80"/>
      <c r="AF381" s="80"/>
      <c r="AG381" s="80"/>
      <c r="AH381" s="80"/>
      <c r="AI381" s="80"/>
    </row>
    <row r="382" spans="3:35" x14ac:dyDescent="0.25">
      <c r="C382" s="80"/>
      <c r="D382" s="80"/>
      <c r="E382" s="80"/>
      <c r="F382" s="80"/>
      <c r="G382" s="80"/>
      <c r="H382" s="80"/>
      <c r="I382" s="87"/>
      <c r="J382" s="87"/>
      <c r="K382" s="87"/>
      <c r="L382" s="87"/>
      <c r="M382" s="87"/>
      <c r="N382" s="87"/>
      <c r="O382" s="87"/>
      <c r="P382" s="87"/>
      <c r="Q382" s="87"/>
      <c r="R382" s="80"/>
      <c r="S382" s="80"/>
      <c r="T382" s="80"/>
      <c r="U382" s="80"/>
      <c r="V382" s="79"/>
      <c r="W382" s="80"/>
      <c r="X382" s="80"/>
      <c r="Y382" s="80"/>
      <c r="Z382" s="80"/>
      <c r="AA382" s="80"/>
      <c r="AB382" s="87"/>
      <c r="AC382" s="87"/>
      <c r="AD382" s="87"/>
      <c r="AE382" s="87"/>
      <c r="AF382" s="87"/>
      <c r="AG382" s="87"/>
      <c r="AH382" s="87"/>
      <c r="AI382" s="87"/>
    </row>
    <row r="383" spans="3:35" x14ac:dyDescent="0.25">
      <c r="C383" s="80"/>
      <c r="D383" s="80"/>
      <c r="E383" s="80"/>
      <c r="F383" s="80"/>
      <c r="G383" s="80"/>
      <c r="H383" s="80"/>
      <c r="I383" s="87"/>
      <c r="J383" s="87"/>
      <c r="K383" s="87"/>
      <c r="L383" s="87"/>
      <c r="M383" s="87"/>
      <c r="N383" s="87"/>
      <c r="O383" s="87"/>
      <c r="P383" s="87"/>
      <c r="Q383" s="87"/>
      <c r="R383" s="80"/>
      <c r="S383" s="80"/>
      <c r="T383" s="80"/>
      <c r="U383" s="80"/>
      <c r="V383" s="79"/>
      <c r="W383" s="80"/>
      <c r="X383" s="80"/>
      <c r="Y383" s="80"/>
      <c r="Z383" s="80"/>
      <c r="AA383" s="80"/>
      <c r="AB383" s="87"/>
      <c r="AC383" s="87"/>
      <c r="AD383" s="87"/>
      <c r="AE383" s="87"/>
      <c r="AF383" s="87"/>
      <c r="AG383" s="87"/>
      <c r="AH383" s="87"/>
      <c r="AI383" s="87"/>
    </row>
    <row r="384" spans="3:35" x14ac:dyDescent="0.25">
      <c r="C384" s="80"/>
      <c r="D384" s="79"/>
      <c r="E384" s="80"/>
      <c r="F384" s="80"/>
      <c r="G384" s="80"/>
      <c r="H384" s="80"/>
      <c r="I384" s="87"/>
      <c r="J384" s="87"/>
      <c r="K384" s="87"/>
      <c r="L384" s="87"/>
      <c r="M384" s="87"/>
      <c r="N384" s="87"/>
      <c r="O384" s="87"/>
      <c r="P384" s="87"/>
      <c r="Q384" s="87"/>
      <c r="R384" s="80"/>
      <c r="S384" s="80"/>
      <c r="T384" s="80"/>
      <c r="U384" s="80"/>
      <c r="V384" s="79"/>
      <c r="W384" s="80"/>
      <c r="X384" s="80"/>
      <c r="Y384" s="80"/>
      <c r="Z384" s="80"/>
      <c r="AA384" s="80"/>
      <c r="AB384" s="87"/>
      <c r="AC384" s="87"/>
      <c r="AD384" s="87"/>
      <c r="AE384" s="87"/>
      <c r="AF384" s="87"/>
      <c r="AG384" s="87"/>
      <c r="AH384" s="87"/>
      <c r="AI384" s="87"/>
    </row>
    <row r="385" spans="3:35" x14ac:dyDescent="0.25">
      <c r="C385" s="80"/>
      <c r="D385" s="80"/>
      <c r="E385" s="80"/>
      <c r="F385" s="80"/>
      <c r="G385" s="80"/>
      <c r="H385" s="80"/>
      <c r="I385" s="80"/>
      <c r="J385" s="80"/>
      <c r="K385" s="80"/>
      <c r="L385" s="80"/>
      <c r="M385" s="80"/>
      <c r="N385" s="80"/>
      <c r="O385" s="80"/>
      <c r="P385" s="80"/>
      <c r="Q385" s="80"/>
      <c r="R385" s="80"/>
      <c r="S385" s="80"/>
      <c r="T385" s="80"/>
      <c r="U385" s="80"/>
      <c r="V385" s="80"/>
      <c r="W385" s="80"/>
      <c r="X385" s="80"/>
      <c r="Y385" s="80"/>
      <c r="Z385" s="80"/>
      <c r="AA385" s="80"/>
      <c r="AB385" s="80"/>
      <c r="AC385" s="80"/>
      <c r="AD385" s="80"/>
      <c r="AE385" s="80"/>
      <c r="AF385" s="80"/>
      <c r="AG385" s="80"/>
      <c r="AH385" s="80"/>
      <c r="AI385" s="80"/>
    </row>
    <row r="386" spans="3:35" x14ac:dyDescent="0.25">
      <c r="C386" s="80"/>
      <c r="D386" s="82"/>
      <c r="E386" s="79"/>
      <c r="F386" s="79"/>
      <c r="G386" s="79"/>
      <c r="H386" s="79"/>
      <c r="I386" s="79"/>
      <c r="J386" s="79"/>
      <c r="K386" s="79"/>
      <c r="L386" s="79"/>
      <c r="M386" s="79"/>
      <c r="N386" s="79"/>
      <c r="O386" s="79"/>
      <c r="P386" s="80"/>
      <c r="Q386" s="80"/>
      <c r="R386" s="80"/>
      <c r="S386" s="80"/>
      <c r="T386" s="80"/>
      <c r="U386" s="80"/>
      <c r="V386" s="82"/>
      <c r="W386" s="79"/>
      <c r="X386" s="79"/>
      <c r="Y386" s="79"/>
      <c r="Z386" s="79"/>
      <c r="AA386" s="79"/>
      <c r="AB386" s="79"/>
      <c r="AC386" s="79"/>
      <c r="AD386" s="79"/>
      <c r="AE386" s="79"/>
      <c r="AF386" s="79"/>
      <c r="AG386" s="79"/>
      <c r="AH386" s="80"/>
      <c r="AI386" s="80"/>
    </row>
    <row r="387" spans="3:35" x14ac:dyDescent="0.25">
      <c r="C387" s="80"/>
      <c r="D387" s="79"/>
      <c r="E387" s="80"/>
      <c r="F387" s="80"/>
      <c r="G387" s="80"/>
      <c r="H387" s="80"/>
      <c r="I387" s="80"/>
      <c r="J387" s="87"/>
      <c r="K387" s="87"/>
      <c r="L387" s="87"/>
      <c r="M387" s="87"/>
      <c r="N387" s="87"/>
      <c r="O387" s="87"/>
      <c r="P387" s="87"/>
      <c r="Q387" s="87"/>
      <c r="R387" s="80"/>
      <c r="S387" s="80"/>
      <c r="T387" s="80"/>
      <c r="U387" s="80"/>
      <c r="V387" s="79"/>
      <c r="W387" s="80"/>
      <c r="X387" s="80"/>
      <c r="Y387" s="80"/>
      <c r="Z387" s="80"/>
      <c r="AA387" s="80"/>
      <c r="AB387" s="87"/>
      <c r="AC387" s="87"/>
      <c r="AD387" s="87"/>
      <c r="AE387" s="87"/>
      <c r="AF387" s="87"/>
      <c r="AG387" s="87"/>
      <c r="AH387" s="87"/>
      <c r="AI387" s="87"/>
    </row>
    <row r="388" spans="3:35" x14ac:dyDescent="0.25">
      <c r="C388" s="80"/>
      <c r="D388" s="79"/>
      <c r="E388" s="80"/>
      <c r="F388" s="80"/>
      <c r="G388" s="80"/>
      <c r="H388" s="80"/>
      <c r="I388" s="80"/>
      <c r="J388" s="87"/>
      <c r="K388" s="87"/>
      <c r="L388" s="87"/>
      <c r="M388" s="87"/>
      <c r="N388" s="87"/>
      <c r="O388" s="87"/>
      <c r="P388" s="87"/>
      <c r="Q388" s="87"/>
      <c r="R388" s="80"/>
      <c r="S388" s="80"/>
      <c r="T388" s="80"/>
      <c r="U388" s="80"/>
      <c r="V388" s="79"/>
      <c r="W388" s="80"/>
      <c r="X388" s="80"/>
      <c r="Y388" s="80"/>
      <c r="Z388" s="80"/>
      <c r="AA388" s="80"/>
      <c r="AB388" s="87"/>
      <c r="AC388" s="87"/>
      <c r="AD388" s="87"/>
      <c r="AE388" s="87"/>
      <c r="AF388" s="87"/>
      <c r="AG388" s="87"/>
      <c r="AH388" s="87"/>
      <c r="AI388" s="87"/>
    </row>
    <row r="389" spans="3:35" x14ac:dyDescent="0.25">
      <c r="C389" s="80"/>
      <c r="D389" s="79"/>
      <c r="E389" s="80"/>
      <c r="F389" s="80"/>
      <c r="G389" s="80"/>
      <c r="H389" s="80"/>
      <c r="I389" s="80"/>
      <c r="J389" s="87"/>
      <c r="K389" s="87"/>
      <c r="L389" s="87"/>
      <c r="M389" s="87"/>
      <c r="N389" s="87"/>
      <c r="O389" s="87"/>
      <c r="P389" s="87"/>
      <c r="Q389" s="87"/>
      <c r="R389" s="80"/>
      <c r="S389" s="80"/>
      <c r="T389" s="80"/>
      <c r="U389" s="80"/>
      <c r="V389" s="79"/>
      <c r="W389" s="80"/>
      <c r="X389" s="80"/>
      <c r="Y389" s="80"/>
      <c r="Z389" s="80"/>
      <c r="AA389" s="80"/>
      <c r="AB389" s="87"/>
      <c r="AC389" s="87"/>
      <c r="AD389" s="87"/>
      <c r="AE389" s="87"/>
      <c r="AF389" s="87"/>
      <c r="AG389" s="87"/>
      <c r="AH389" s="87"/>
      <c r="AI389" s="87"/>
    </row>
    <row r="390" spans="3:35" x14ac:dyDescent="0.25">
      <c r="C390" s="80"/>
      <c r="D390" s="88"/>
      <c r="E390" s="88"/>
      <c r="F390" s="80"/>
      <c r="G390" s="88"/>
      <c r="H390" s="88"/>
      <c r="I390" s="80"/>
      <c r="J390" s="88"/>
      <c r="K390" s="88"/>
      <c r="L390" s="80"/>
      <c r="M390" s="88"/>
      <c r="N390" s="88"/>
      <c r="O390" s="80"/>
      <c r="P390" s="88"/>
      <c r="Q390" s="88"/>
      <c r="R390" s="80"/>
      <c r="S390" s="80"/>
      <c r="T390" s="80"/>
      <c r="U390" s="80"/>
      <c r="V390" s="88"/>
      <c r="W390" s="88"/>
      <c r="X390" s="80"/>
      <c r="Y390" s="88"/>
      <c r="Z390" s="88"/>
      <c r="AA390" s="80"/>
      <c r="AB390" s="88"/>
      <c r="AC390" s="88"/>
      <c r="AD390" s="80"/>
      <c r="AE390" s="88"/>
      <c r="AF390" s="88"/>
      <c r="AG390" s="80"/>
      <c r="AH390" s="88"/>
      <c r="AI390" s="88"/>
    </row>
    <row r="391" spans="3:35" x14ac:dyDescent="0.25">
      <c r="C391" s="79"/>
      <c r="D391" s="79"/>
      <c r="E391" s="80"/>
      <c r="F391" s="80"/>
      <c r="G391" s="80"/>
      <c r="H391" s="80"/>
      <c r="I391" s="80"/>
      <c r="J391" s="85"/>
      <c r="K391" s="86"/>
      <c r="L391" s="85"/>
      <c r="M391" s="87"/>
      <c r="N391" s="87"/>
      <c r="O391" s="87"/>
      <c r="P391" s="87"/>
      <c r="Q391" s="87"/>
      <c r="R391" s="80"/>
      <c r="S391" s="80"/>
      <c r="T391" s="80"/>
      <c r="U391" s="79"/>
      <c r="V391" s="79"/>
      <c r="W391" s="80"/>
      <c r="X391" s="80"/>
      <c r="Y391" s="80"/>
      <c r="Z391" s="80"/>
      <c r="AA391" s="80"/>
      <c r="AB391" s="85"/>
      <c r="AC391" s="86"/>
      <c r="AD391" s="85"/>
      <c r="AE391" s="87"/>
      <c r="AF391" s="87"/>
      <c r="AG391" s="87"/>
      <c r="AH391" s="87"/>
      <c r="AI391" s="87"/>
    </row>
    <row r="392" spans="3:35" x14ac:dyDescent="0.25">
      <c r="C392" s="79"/>
      <c r="D392" s="79"/>
      <c r="E392" s="88"/>
      <c r="F392" s="88"/>
      <c r="G392" s="88"/>
      <c r="H392" s="88"/>
      <c r="I392" s="88"/>
      <c r="J392" s="87"/>
      <c r="K392" s="87"/>
      <c r="L392" s="87"/>
      <c r="M392" s="87"/>
      <c r="N392" s="87"/>
      <c r="O392" s="87"/>
      <c r="P392" s="87"/>
      <c r="Q392" s="87"/>
      <c r="R392" s="80"/>
      <c r="S392" s="80"/>
      <c r="T392" s="80"/>
      <c r="U392" s="79"/>
      <c r="V392" s="79"/>
      <c r="W392" s="88"/>
      <c r="X392" s="88"/>
      <c r="Y392" s="88"/>
      <c r="Z392" s="88"/>
      <c r="AA392" s="88"/>
      <c r="AB392" s="87"/>
      <c r="AC392" s="87"/>
      <c r="AD392" s="87"/>
      <c r="AE392" s="87"/>
      <c r="AF392" s="87"/>
      <c r="AG392" s="87"/>
      <c r="AH392" s="87"/>
      <c r="AI392" s="87"/>
    </row>
    <row r="393" spans="3:35" x14ac:dyDescent="0.25">
      <c r="C393" s="79"/>
      <c r="D393" s="79"/>
      <c r="E393" s="88"/>
      <c r="F393" s="88"/>
      <c r="G393" s="88"/>
      <c r="H393" s="88"/>
      <c r="I393" s="88"/>
      <c r="J393" s="87"/>
      <c r="K393" s="87"/>
      <c r="L393" s="87"/>
      <c r="M393" s="87"/>
      <c r="N393" s="87"/>
      <c r="O393" s="87"/>
      <c r="P393" s="87"/>
      <c r="Q393" s="87"/>
      <c r="R393" s="80"/>
      <c r="S393" s="80"/>
      <c r="T393" s="80"/>
      <c r="U393" s="79"/>
      <c r="V393" s="79"/>
      <c r="W393" s="88"/>
      <c r="X393" s="88"/>
      <c r="Y393" s="88"/>
      <c r="Z393" s="88"/>
      <c r="AA393" s="88"/>
      <c r="AB393" s="87"/>
      <c r="AC393" s="87"/>
      <c r="AD393" s="87"/>
      <c r="AE393" s="87"/>
      <c r="AF393" s="87"/>
      <c r="AG393" s="87"/>
      <c r="AH393" s="87"/>
      <c r="AI393" s="87"/>
    </row>
    <row r="394" spans="3:35" x14ac:dyDescent="0.25">
      <c r="C394" s="79"/>
      <c r="D394" s="79"/>
      <c r="E394" s="79"/>
      <c r="F394" s="79"/>
      <c r="G394" s="79"/>
      <c r="H394" s="79"/>
      <c r="I394" s="79"/>
      <c r="J394" s="79"/>
      <c r="K394" s="79"/>
      <c r="L394" s="79"/>
      <c r="M394" s="79"/>
      <c r="N394" s="79"/>
      <c r="O394" s="79"/>
      <c r="P394" s="79"/>
      <c r="Q394" s="79"/>
      <c r="R394" s="79"/>
      <c r="S394" s="79"/>
      <c r="T394" s="80"/>
      <c r="U394" s="79"/>
      <c r="V394" s="79"/>
      <c r="W394" s="79"/>
      <c r="X394" s="79"/>
      <c r="Y394" s="79"/>
      <c r="Z394" s="79"/>
      <c r="AA394" s="79"/>
      <c r="AB394" s="79"/>
      <c r="AC394" s="79"/>
      <c r="AD394" s="79"/>
      <c r="AE394" s="79"/>
      <c r="AF394" s="79"/>
      <c r="AG394" s="79"/>
      <c r="AH394" s="79"/>
      <c r="AI394" s="79"/>
    </row>
    <row r="395" spans="3:35" x14ac:dyDescent="0.25">
      <c r="C395" s="79"/>
      <c r="D395" s="79"/>
      <c r="E395" s="79"/>
      <c r="F395" s="79"/>
      <c r="G395" s="79"/>
      <c r="H395" s="79"/>
      <c r="I395" s="79"/>
      <c r="J395" s="79"/>
      <c r="K395" s="79"/>
      <c r="L395" s="79"/>
      <c r="M395" s="79"/>
      <c r="N395" s="79"/>
      <c r="O395" s="79"/>
      <c r="P395" s="79"/>
      <c r="Q395" s="79"/>
      <c r="R395" s="79"/>
      <c r="S395" s="79"/>
      <c r="T395" s="79"/>
      <c r="U395" s="79"/>
      <c r="V395" s="79"/>
      <c r="W395" s="79"/>
      <c r="X395" s="79"/>
      <c r="Y395" s="79"/>
      <c r="Z395" s="79"/>
      <c r="AA395" s="79"/>
      <c r="AB395" s="79"/>
      <c r="AC395" s="79"/>
      <c r="AD395" s="79"/>
      <c r="AE395" s="79"/>
      <c r="AF395" s="79"/>
      <c r="AG395" s="79"/>
      <c r="AH395" s="79"/>
      <c r="AI395" s="79"/>
    </row>
    <row r="396" spans="3:35" x14ac:dyDescent="0.25">
      <c r="C396" s="79"/>
      <c r="D396" s="79"/>
      <c r="E396" s="79"/>
      <c r="F396" s="79"/>
      <c r="G396" s="79"/>
      <c r="H396" s="79"/>
      <c r="I396" s="79"/>
      <c r="J396" s="79"/>
      <c r="K396" s="79"/>
      <c r="L396" s="79"/>
      <c r="M396" s="79"/>
      <c r="N396" s="79"/>
      <c r="O396" s="79"/>
      <c r="P396" s="79"/>
      <c r="Q396" s="79"/>
      <c r="R396" s="79"/>
      <c r="S396" s="79"/>
      <c r="T396" s="79"/>
      <c r="U396" s="79"/>
      <c r="V396" s="79"/>
      <c r="W396" s="79"/>
      <c r="X396" s="79"/>
      <c r="Y396" s="79"/>
      <c r="Z396" s="79"/>
      <c r="AA396" s="79"/>
      <c r="AB396" s="79"/>
      <c r="AC396" s="79"/>
      <c r="AD396" s="79"/>
      <c r="AE396" s="79"/>
      <c r="AF396" s="79"/>
      <c r="AG396" s="79"/>
      <c r="AH396" s="79"/>
      <c r="AI396" s="79"/>
    </row>
    <row r="397" spans="3:35" x14ac:dyDescent="0.25">
      <c r="C397" s="79"/>
      <c r="D397" s="79"/>
      <c r="E397" s="79"/>
      <c r="F397" s="79"/>
      <c r="G397" s="79"/>
      <c r="H397" s="79"/>
      <c r="I397" s="79"/>
      <c r="J397" s="79"/>
      <c r="K397" s="79"/>
      <c r="L397" s="79"/>
      <c r="M397" s="79"/>
      <c r="N397" s="79"/>
      <c r="O397" s="79"/>
      <c r="P397" s="79"/>
      <c r="Q397" s="79"/>
      <c r="R397" s="79"/>
      <c r="S397" s="79"/>
      <c r="T397" s="79"/>
      <c r="U397" s="79"/>
      <c r="V397" s="79"/>
      <c r="W397" s="79"/>
      <c r="X397" s="79"/>
      <c r="Y397" s="79"/>
      <c r="Z397" s="79"/>
      <c r="AA397" s="79"/>
      <c r="AB397" s="79"/>
      <c r="AC397" s="79"/>
      <c r="AD397" s="79"/>
      <c r="AE397" s="79"/>
      <c r="AF397" s="79"/>
      <c r="AG397" s="79"/>
      <c r="AH397" s="79"/>
      <c r="AI397" s="79"/>
    </row>
    <row r="398" spans="3:35" x14ac:dyDescent="0.25">
      <c r="C398" s="101"/>
      <c r="D398" s="101"/>
      <c r="E398" s="101"/>
      <c r="F398" s="101"/>
      <c r="G398" s="101"/>
      <c r="H398" s="101"/>
      <c r="I398" s="101"/>
      <c r="J398" s="101"/>
      <c r="K398" s="101"/>
      <c r="L398" s="101"/>
      <c r="M398" s="101"/>
      <c r="N398" s="101"/>
      <c r="O398" s="101"/>
      <c r="P398" s="101"/>
      <c r="Q398" s="101"/>
      <c r="R398" s="101"/>
      <c r="S398" s="101"/>
      <c r="T398" s="101"/>
      <c r="U398" s="101"/>
      <c r="V398" s="101"/>
      <c r="W398" s="101"/>
      <c r="X398" s="101"/>
      <c r="Y398" s="101"/>
      <c r="Z398" s="101"/>
      <c r="AA398" s="101"/>
      <c r="AB398" s="101"/>
      <c r="AC398" s="101"/>
      <c r="AD398" s="101"/>
      <c r="AE398" s="101"/>
      <c r="AF398" s="101"/>
      <c r="AG398" s="101"/>
      <c r="AH398" s="101"/>
      <c r="AI398" s="101"/>
    </row>
    <row r="399" spans="3:35" x14ac:dyDescent="0.25">
      <c r="C399" s="101"/>
      <c r="D399" s="101"/>
      <c r="E399" s="101"/>
      <c r="F399" s="101"/>
      <c r="G399" s="101"/>
      <c r="H399" s="101"/>
      <c r="I399" s="101"/>
      <c r="J399" s="101"/>
      <c r="K399" s="101"/>
      <c r="L399" s="101"/>
      <c r="M399" s="101"/>
      <c r="N399" s="101"/>
      <c r="O399" s="101"/>
      <c r="P399" s="101"/>
      <c r="Q399" s="101"/>
      <c r="R399" s="101"/>
      <c r="S399" s="101"/>
      <c r="T399" s="101"/>
      <c r="U399" s="101"/>
      <c r="V399" s="101"/>
      <c r="W399" s="101"/>
      <c r="X399" s="101"/>
      <c r="Y399" s="101"/>
      <c r="Z399" s="101"/>
      <c r="AA399" s="101"/>
      <c r="AB399" s="101"/>
      <c r="AC399" s="101"/>
      <c r="AD399" s="101"/>
      <c r="AE399" s="101"/>
      <c r="AF399" s="101"/>
      <c r="AG399" s="101"/>
      <c r="AH399" s="101"/>
      <c r="AI399" s="101"/>
    </row>
    <row r="400" spans="3:35" x14ac:dyDescent="0.25">
      <c r="C400" s="79"/>
      <c r="D400" s="79"/>
      <c r="E400" s="80"/>
      <c r="F400" s="80"/>
      <c r="G400" s="80"/>
      <c r="H400" s="80"/>
      <c r="I400" s="80"/>
      <c r="J400" s="85"/>
      <c r="K400" s="86"/>
      <c r="L400" s="85"/>
      <c r="M400" s="87"/>
      <c r="N400" s="87"/>
      <c r="O400" s="87"/>
      <c r="P400" s="87"/>
      <c r="Q400" s="87"/>
      <c r="R400" s="80"/>
      <c r="S400" s="80"/>
      <c r="T400" s="79"/>
      <c r="U400" s="79"/>
      <c r="V400" s="80"/>
      <c r="W400" s="80"/>
      <c r="X400" s="80"/>
      <c r="Y400" s="80"/>
      <c r="Z400" s="80"/>
      <c r="AA400" s="85"/>
      <c r="AB400" s="86"/>
      <c r="AC400" s="85"/>
      <c r="AD400" s="87"/>
      <c r="AE400" s="87"/>
      <c r="AF400" s="87"/>
      <c r="AG400" s="87"/>
      <c r="AH400" s="87"/>
      <c r="AI400" s="80"/>
    </row>
    <row r="401" spans="3:35" x14ac:dyDescent="0.25">
      <c r="C401" s="79"/>
      <c r="D401" s="79"/>
      <c r="E401" s="80"/>
      <c r="F401" s="80"/>
      <c r="G401" s="80"/>
      <c r="H401" s="80"/>
      <c r="I401" s="80"/>
      <c r="J401" s="87"/>
      <c r="K401" s="87"/>
      <c r="L401" s="87"/>
      <c r="M401" s="87"/>
      <c r="N401" s="87"/>
      <c r="O401" s="87"/>
      <c r="P401" s="87"/>
      <c r="Q401" s="87"/>
      <c r="R401" s="80"/>
      <c r="S401" s="80"/>
      <c r="T401" s="79"/>
      <c r="U401" s="79"/>
      <c r="V401" s="80"/>
      <c r="W401" s="80"/>
      <c r="X401" s="80"/>
      <c r="Y401" s="80"/>
      <c r="Z401" s="80"/>
      <c r="AA401" s="87"/>
      <c r="AB401" s="87"/>
      <c r="AC401" s="87"/>
      <c r="AD401" s="87"/>
      <c r="AE401" s="87"/>
      <c r="AF401" s="87"/>
      <c r="AG401" s="87"/>
      <c r="AH401" s="87"/>
      <c r="AI401" s="80"/>
    </row>
    <row r="402" spans="3:35" x14ac:dyDescent="0.25">
      <c r="C402" s="79"/>
      <c r="D402" s="79"/>
      <c r="E402" s="88"/>
      <c r="F402" s="88"/>
      <c r="G402" s="88"/>
      <c r="H402" s="88"/>
      <c r="I402" s="88"/>
      <c r="J402" s="87"/>
      <c r="K402" s="87"/>
      <c r="L402" s="87"/>
      <c r="M402" s="87"/>
      <c r="N402" s="87"/>
      <c r="O402" s="87"/>
      <c r="P402" s="87"/>
      <c r="Q402" s="87"/>
      <c r="R402" s="80"/>
      <c r="S402" s="80"/>
      <c r="T402" s="79"/>
      <c r="U402" s="79"/>
      <c r="V402" s="88"/>
      <c r="W402" s="88"/>
      <c r="X402" s="88"/>
      <c r="Y402" s="88"/>
      <c r="Z402" s="88"/>
      <c r="AA402" s="87"/>
      <c r="AB402" s="87"/>
      <c r="AC402" s="87"/>
      <c r="AD402" s="87"/>
      <c r="AE402" s="87"/>
      <c r="AF402" s="87"/>
      <c r="AG402" s="87"/>
      <c r="AH402" s="87"/>
      <c r="AI402" s="80"/>
    </row>
    <row r="403" spans="3:35" x14ac:dyDescent="0.25">
      <c r="C403" s="79"/>
      <c r="D403" s="79"/>
      <c r="E403" s="88"/>
      <c r="F403" s="88"/>
      <c r="G403" s="88"/>
      <c r="H403" s="88"/>
      <c r="I403" s="88"/>
      <c r="J403" s="87"/>
      <c r="K403" s="87"/>
      <c r="L403" s="87"/>
      <c r="M403" s="87"/>
      <c r="N403" s="87"/>
      <c r="O403" s="87"/>
      <c r="P403" s="87"/>
      <c r="Q403" s="87"/>
      <c r="R403" s="80"/>
      <c r="S403" s="80"/>
      <c r="T403" s="79"/>
      <c r="U403" s="79"/>
      <c r="V403" s="88"/>
      <c r="W403" s="88"/>
      <c r="X403" s="88"/>
      <c r="Y403" s="88"/>
      <c r="Z403" s="88"/>
      <c r="AA403" s="87"/>
      <c r="AB403" s="87"/>
      <c r="AC403" s="87"/>
      <c r="AD403" s="87"/>
      <c r="AE403" s="87"/>
      <c r="AF403" s="87"/>
      <c r="AG403" s="87"/>
      <c r="AH403" s="87"/>
      <c r="AI403" s="80"/>
    </row>
    <row r="404" spans="3:35" x14ac:dyDescent="0.25">
      <c r="C404" s="80"/>
      <c r="D404" s="80"/>
      <c r="E404" s="80"/>
      <c r="F404" s="80"/>
      <c r="G404" s="80"/>
      <c r="H404" s="80"/>
      <c r="I404" s="80"/>
      <c r="J404" s="80"/>
      <c r="K404" s="80"/>
      <c r="L404" s="80"/>
      <c r="M404" s="80"/>
      <c r="N404" s="80"/>
      <c r="O404" s="80"/>
      <c r="P404" s="80"/>
      <c r="Q404" s="80"/>
      <c r="R404" s="80"/>
      <c r="S404" s="80"/>
      <c r="T404" s="80"/>
      <c r="U404" s="80"/>
      <c r="V404" s="80"/>
      <c r="W404" s="80"/>
      <c r="X404" s="80"/>
      <c r="Y404" s="80"/>
      <c r="Z404" s="80"/>
      <c r="AA404" s="80"/>
      <c r="AB404" s="80"/>
      <c r="AC404" s="80"/>
      <c r="AD404" s="80"/>
      <c r="AE404" s="80"/>
      <c r="AF404" s="80"/>
      <c r="AG404" s="80"/>
      <c r="AH404" s="80"/>
      <c r="AI404" s="80"/>
    </row>
    <row r="405" spans="3:35" x14ac:dyDescent="0.25">
      <c r="C405" s="80"/>
      <c r="D405" s="82"/>
      <c r="E405" s="79"/>
      <c r="F405" s="79"/>
      <c r="G405" s="79"/>
      <c r="H405" s="79"/>
      <c r="I405" s="79"/>
      <c r="J405" s="79"/>
      <c r="K405" s="80"/>
      <c r="L405" s="80"/>
      <c r="M405" s="80"/>
      <c r="N405" s="80"/>
      <c r="O405" s="80"/>
      <c r="P405" s="80"/>
      <c r="Q405" s="80"/>
      <c r="R405" s="80"/>
      <c r="S405" s="80"/>
      <c r="T405" s="80"/>
      <c r="U405" s="82"/>
      <c r="V405" s="79"/>
      <c r="W405" s="79"/>
      <c r="X405" s="79"/>
      <c r="Y405" s="79"/>
      <c r="Z405" s="79"/>
      <c r="AA405" s="79"/>
      <c r="AB405" s="80"/>
      <c r="AC405" s="80"/>
      <c r="AD405" s="80"/>
      <c r="AE405" s="80"/>
      <c r="AF405" s="80"/>
      <c r="AG405" s="80"/>
      <c r="AH405" s="80"/>
      <c r="AI405" s="80"/>
    </row>
    <row r="406" spans="3:35" x14ac:dyDescent="0.25">
      <c r="C406" s="80"/>
      <c r="D406" s="79"/>
      <c r="E406" s="80"/>
      <c r="F406" s="80"/>
      <c r="G406" s="80"/>
      <c r="H406" s="80"/>
      <c r="I406" s="80"/>
      <c r="J406" s="87"/>
      <c r="K406" s="87"/>
      <c r="L406" s="87"/>
      <c r="M406" s="87"/>
      <c r="N406" s="87"/>
      <c r="O406" s="87"/>
      <c r="P406" s="87"/>
      <c r="Q406" s="87"/>
      <c r="R406" s="80"/>
      <c r="S406" s="80"/>
      <c r="T406" s="80"/>
      <c r="U406" s="79"/>
      <c r="V406" s="80"/>
      <c r="W406" s="80"/>
      <c r="X406" s="80"/>
      <c r="Y406" s="80"/>
      <c r="Z406" s="80"/>
      <c r="AA406" s="87"/>
      <c r="AB406" s="87"/>
      <c r="AC406" s="87"/>
      <c r="AD406" s="87"/>
      <c r="AE406" s="87"/>
      <c r="AF406" s="87"/>
      <c r="AG406" s="87"/>
      <c r="AH406" s="87"/>
      <c r="AI406" s="80"/>
    </row>
    <row r="407" spans="3:35" x14ac:dyDescent="0.25">
      <c r="C407" s="80"/>
      <c r="D407" s="79"/>
      <c r="E407" s="80"/>
      <c r="F407" s="80"/>
      <c r="G407" s="80"/>
      <c r="H407" s="80"/>
      <c r="I407" s="80"/>
      <c r="J407" s="87"/>
      <c r="K407" s="87"/>
      <c r="L407" s="87"/>
      <c r="M407" s="87"/>
      <c r="N407" s="87"/>
      <c r="O407" s="87"/>
      <c r="P407" s="87"/>
      <c r="Q407" s="87"/>
      <c r="R407" s="80"/>
      <c r="S407" s="80"/>
      <c r="T407" s="80"/>
      <c r="U407" s="79"/>
      <c r="V407" s="80"/>
      <c r="W407" s="80"/>
      <c r="X407" s="80"/>
      <c r="Y407" s="80"/>
      <c r="Z407" s="80"/>
      <c r="AA407" s="87"/>
      <c r="AB407" s="87"/>
      <c r="AC407" s="87"/>
      <c r="AD407" s="87"/>
      <c r="AE407" s="87"/>
      <c r="AF407" s="87"/>
      <c r="AG407" s="87"/>
      <c r="AH407" s="87"/>
      <c r="AI407" s="80"/>
    </row>
    <row r="408" spans="3:35" x14ac:dyDescent="0.25">
      <c r="C408" s="80"/>
      <c r="D408" s="79"/>
      <c r="E408" s="80"/>
      <c r="F408" s="80"/>
      <c r="G408" s="80"/>
      <c r="H408" s="80"/>
      <c r="I408" s="80"/>
      <c r="J408" s="87"/>
      <c r="K408" s="87"/>
      <c r="L408" s="87"/>
      <c r="M408" s="87"/>
      <c r="N408" s="87"/>
      <c r="O408" s="87"/>
      <c r="P408" s="87"/>
      <c r="Q408" s="87"/>
      <c r="R408" s="80"/>
      <c r="S408" s="80"/>
      <c r="T408" s="80"/>
      <c r="U408" s="79"/>
      <c r="V408" s="80"/>
      <c r="W408" s="80"/>
      <c r="X408" s="80"/>
      <c r="Y408" s="80"/>
      <c r="Z408" s="80"/>
      <c r="AA408" s="87"/>
      <c r="AB408" s="87"/>
      <c r="AC408" s="87"/>
      <c r="AD408" s="87"/>
      <c r="AE408" s="87"/>
      <c r="AF408" s="87"/>
      <c r="AG408" s="87"/>
      <c r="AH408" s="87"/>
      <c r="AI408" s="80"/>
    </row>
    <row r="409" spans="3:35" x14ac:dyDescent="0.25">
      <c r="C409" s="80"/>
      <c r="D409" s="80"/>
      <c r="E409" s="80"/>
      <c r="F409" s="80"/>
      <c r="G409" s="80"/>
      <c r="H409" s="80"/>
      <c r="I409" s="80"/>
      <c r="J409" s="80"/>
      <c r="K409" s="80"/>
      <c r="L409" s="80"/>
      <c r="M409" s="80"/>
      <c r="N409" s="80"/>
      <c r="O409" s="80"/>
      <c r="P409" s="80"/>
      <c r="Q409" s="80"/>
      <c r="R409" s="80"/>
      <c r="S409" s="80"/>
      <c r="T409" s="80"/>
      <c r="U409" s="80"/>
      <c r="V409" s="80"/>
      <c r="W409" s="80"/>
      <c r="X409" s="80"/>
      <c r="Y409" s="80"/>
      <c r="Z409" s="80"/>
      <c r="AA409" s="80"/>
      <c r="AB409" s="80"/>
      <c r="AC409" s="80"/>
      <c r="AD409" s="80"/>
      <c r="AE409" s="80"/>
      <c r="AF409" s="80"/>
      <c r="AG409" s="80"/>
      <c r="AH409" s="80"/>
      <c r="AI409" s="80"/>
    </row>
    <row r="410" spans="3:35" x14ac:dyDescent="0.25">
      <c r="C410" s="80"/>
      <c r="D410" s="82"/>
      <c r="E410" s="79"/>
      <c r="F410" s="79"/>
      <c r="G410" s="79"/>
      <c r="H410" s="79"/>
      <c r="I410" s="79"/>
      <c r="J410" s="79"/>
      <c r="K410" s="79"/>
      <c r="L410" s="79"/>
      <c r="M410" s="79"/>
      <c r="N410" s="79"/>
      <c r="O410" s="79"/>
      <c r="P410" s="80"/>
      <c r="Q410" s="80"/>
      <c r="R410" s="80"/>
      <c r="S410" s="80"/>
      <c r="T410" s="80"/>
      <c r="U410" s="82"/>
      <c r="V410" s="79"/>
      <c r="W410" s="79"/>
      <c r="X410" s="79"/>
      <c r="Y410" s="79"/>
      <c r="Z410" s="79"/>
      <c r="AA410" s="79"/>
      <c r="AB410" s="79"/>
      <c r="AC410" s="79"/>
      <c r="AD410" s="79"/>
      <c r="AE410" s="79"/>
      <c r="AF410" s="79"/>
      <c r="AG410" s="80"/>
      <c r="AH410" s="80"/>
      <c r="AI410" s="80"/>
    </row>
    <row r="411" spans="3:35" x14ac:dyDescent="0.25">
      <c r="C411" s="80"/>
      <c r="D411" s="79"/>
      <c r="E411" s="80"/>
      <c r="F411" s="80"/>
      <c r="G411" s="80"/>
      <c r="H411" s="80"/>
      <c r="I411" s="80"/>
      <c r="J411" s="87"/>
      <c r="K411" s="87"/>
      <c r="L411" s="87"/>
      <c r="M411" s="87"/>
      <c r="N411" s="87"/>
      <c r="O411" s="87"/>
      <c r="P411" s="87"/>
      <c r="Q411" s="87"/>
      <c r="R411" s="80"/>
      <c r="S411" s="80"/>
      <c r="T411" s="80"/>
      <c r="U411" s="79"/>
      <c r="V411" s="80"/>
      <c r="W411" s="80"/>
      <c r="X411" s="80"/>
      <c r="Y411" s="80"/>
      <c r="Z411" s="80"/>
      <c r="AA411" s="87"/>
      <c r="AB411" s="87"/>
      <c r="AC411" s="87"/>
      <c r="AD411" s="87"/>
      <c r="AE411" s="87"/>
      <c r="AF411" s="87"/>
      <c r="AG411" s="87"/>
      <c r="AH411" s="87"/>
      <c r="AI411" s="80"/>
    </row>
    <row r="412" spans="3:35" x14ac:dyDescent="0.25">
      <c r="C412" s="80"/>
      <c r="D412" s="79"/>
      <c r="E412" s="80"/>
      <c r="F412" s="80"/>
      <c r="G412" s="80"/>
      <c r="H412" s="80"/>
      <c r="I412" s="80"/>
      <c r="J412" s="87"/>
      <c r="K412" s="87"/>
      <c r="L412" s="87"/>
      <c r="M412" s="87"/>
      <c r="N412" s="87"/>
      <c r="O412" s="87"/>
      <c r="P412" s="87"/>
      <c r="Q412" s="87"/>
      <c r="R412" s="80"/>
      <c r="S412" s="80"/>
      <c r="T412" s="80"/>
      <c r="U412" s="79"/>
      <c r="V412" s="80"/>
      <c r="W412" s="80"/>
      <c r="X412" s="80"/>
      <c r="Y412" s="80"/>
      <c r="Z412" s="80"/>
      <c r="AA412" s="87"/>
      <c r="AB412" s="87"/>
      <c r="AC412" s="87"/>
      <c r="AD412" s="87"/>
      <c r="AE412" s="87"/>
      <c r="AF412" s="87"/>
      <c r="AG412" s="87"/>
      <c r="AH412" s="87"/>
      <c r="AI412" s="80"/>
    </row>
    <row r="413" spans="3:35" x14ac:dyDescent="0.25">
      <c r="C413" s="80"/>
      <c r="D413" s="79"/>
      <c r="E413" s="80"/>
      <c r="F413" s="80"/>
      <c r="G413" s="80"/>
      <c r="H413" s="80"/>
      <c r="I413" s="80"/>
      <c r="J413" s="87"/>
      <c r="K413" s="87"/>
      <c r="L413" s="87"/>
      <c r="M413" s="87"/>
      <c r="N413" s="87"/>
      <c r="O413" s="87"/>
      <c r="P413" s="87"/>
      <c r="Q413" s="87"/>
      <c r="R413" s="80"/>
      <c r="S413" s="80"/>
      <c r="T413" s="80"/>
      <c r="U413" s="79"/>
      <c r="V413" s="80"/>
      <c r="W413" s="80"/>
      <c r="X413" s="80"/>
      <c r="Y413" s="80"/>
      <c r="Z413" s="80"/>
      <c r="AA413" s="87"/>
      <c r="AB413" s="87"/>
      <c r="AC413" s="87"/>
      <c r="AD413" s="87"/>
      <c r="AE413" s="87"/>
      <c r="AF413" s="87"/>
      <c r="AG413" s="87"/>
      <c r="AH413" s="87"/>
      <c r="AI413" s="80"/>
    </row>
    <row r="414" spans="3:35" x14ac:dyDescent="0.25">
      <c r="C414" s="80"/>
      <c r="D414" s="88"/>
      <c r="E414" s="88"/>
      <c r="F414" s="80"/>
      <c r="G414" s="88"/>
      <c r="H414" s="88"/>
      <c r="I414" s="80"/>
      <c r="J414" s="88"/>
      <c r="K414" s="88"/>
      <c r="L414" s="80"/>
      <c r="M414" s="88"/>
      <c r="N414" s="88"/>
      <c r="O414" s="80"/>
      <c r="P414" s="88"/>
      <c r="Q414" s="88"/>
      <c r="R414" s="80"/>
      <c r="S414" s="80"/>
      <c r="T414" s="80"/>
      <c r="U414" s="88"/>
      <c r="V414" s="88"/>
      <c r="W414" s="80"/>
      <c r="X414" s="88"/>
      <c r="Y414" s="88"/>
      <c r="Z414" s="80"/>
      <c r="AA414" s="88"/>
      <c r="AB414" s="88"/>
      <c r="AC414" s="80"/>
      <c r="AD414" s="88"/>
      <c r="AE414" s="88"/>
      <c r="AF414" s="80"/>
      <c r="AG414" s="88"/>
      <c r="AH414" s="88"/>
      <c r="AI414" s="80"/>
    </row>
    <row r="415" spans="3:35" x14ac:dyDescent="0.25">
      <c r="C415" s="79"/>
      <c r="D415" s="79"/>
      <c r="E415" s="80"/>
      <c r="F415" s="80"/>
      <c r="G415" s="80"/>
      <c r="H415" s="80"/>
      <c r="I415" s="80"/>
      <c r="J415" s="85"/>
      <c r="K415" s="86"/>
      <c r="L415" s="85"/>
      <c r="M415" s="87"/>
      <c r="N415" s="87"/>
      <c r="O415" s="87"/>
      <c r="P415" s="87"/>
      <c r="Q415" s="87"/>
      <c r="R415" s="80"/>
      <c r="S415" s="80"/>
      <c r="T415" s="79"/>
      <c r="U415" s="79"/>
      <c r="V415" s="80"/>
      <c r="W415" s="80"/>
      <c r="X415" s="80"/>
      <c r="Y415" s="80"/>
      <c r="Z415" s="80"/>
      <c r="AA415" s="85"/>
      <c r="AB415" s="86"/>
      <c r="AC415" s="85"/>
      <c r="AD415" s="87"/>
      <c r="AE415" s="87"/>
      <c r="AF415" s="87"/>
      <c r="AG415" s="87"/>
      <c r="AH415" s="87"/>
      <c r="AI415" s="80"/>
    </row>
    <row r="416" spans="3:35" ht="15.75" thickBot="1" x14ac:dyDescent="0.3">
      <c r="C416" s="79"/>
      <c r="D416" s="79"/>
      <c r="E416" s="88"/>
      <c r="F416" s="88"/>
      <c r="G416" s="88"/>
      <c r="H416" s="88"/>
      <c r="I416" s="88"/>
      <c r="J416" s="87"/>
      <c r="K416" s="87"/>
      <c r="L416" s="87"/>
      <c r="M416" s="87"/>
      <c r="N416" s="87"/>
      <c r="O416" s="87"/>
      <c r="P416" s="87"/>
      <c r="Q416" s="87"/>
      <c r="R416" s="80"/>
      <c r="S416" s="89"/>
      <c r="T416" s="79"/>
      <c r="U416" s="79"/>
      <c r="V416" s="88"/>
      <c r="W416" s="88"/>
      <c r="X416" s="88"/>
      <c r="Y416" s="88"/>
      <c r="Z416" s="88"/>
      <c r="AA416" s="87"/>
      <c r="AB416" s="87"/>
      <c r="AC416" s="87"/>
      <c r="AD416" s="87"/>
      <c r="AE416" s="87"/>
      <c r="AF416" s="87"/>
      <c r="AG416" s="87"/>
      <c r="AH416" s="87"/>
      <c r="AI416" s="90"/>
    </row>
    <row r="417" spans="1:35" ht="15" customHeight="1" x14ac:dyDescent="0.25">
      <c r="C417" s="91"/>
      <c r="D417" s="79"/>
      <c r="E417" s="88"/>
      <c r="F417" s="88"/>
      <c r="G417" s="88"/>
      <c r="H417" s="88"/>
      <c r="I417" s="88"/>
      <c r="J417" s="87"/>
      <c r="K417" s="87"/>
      <c r="L417" s="87"/>
      <c r="M417" s="87"/>
      <c r="N417" s="87"/>
      <c r="O417" s="87"/>
      <c r="P417" s="87"/>
      <c r="Q417" s="87"/>
      <c r="R417" s="80"/>
      <c r="S417" s="89"/>
      <c r="T417" s="79"/>
      <c r="U417" s="79"/>
      <c r="V417" s="88"/>
      <c r="W417" s="88"/>
      <c r="X417" s="88"/>
      <c r="Y417" s="88"/>
      <c r="Z417" s="88"/>
      <c r="AA417" s="87"/>
      <c r="AB417" s="87"/>
      <c r="AC417" s="87"/>
      <c r="AD417" s="87"/>
      <c r="AE417" s="87"/>
      <c r="AF417" s="87"/>
      <c r="AG417" s="87"/>
      <c r="AH417" s="92"/>
      <c r="AI417" s="315" t="str">
        <f>AI53</f>
        <v>003611 Version 4</v>
      </c>
    </row>
    <row r="418" spans="1:35" ht="15.75" thickBot="1" x14ac:dyDescent="0.3">
      <c r="C418" s="93"/>
      <c r="D418" s="94"/>
      <c r="E418" s="94"/>
      <c r="F418" s="94"/>
      <c r="G418" s="94"/>
      <c r="H418" s="94"/>
      <c r="I418" s="94"/>
      <c r="J418" s="94"/>
      <c r="K418" s="94"/>
      <c r="L418" s="94"/>
      <c r="M418" s="94"/>
      <c r="N418" s="94"/>
      <c r="O418" s="94"/>
      <c r="P418" s="94"/>
      <c r="Q418" s="94"/>
      <c r="R418" s="94"/>
      <c r="S418" s="95"/>
      <c r="T418" s="94"/>
      <c r="U418" s="94"/>
      <c r="V418" s="94"/>
      <c r="W418" s="94"/>
      <c r="X418" s="94"/>
      <c r="Y418" s="94"/>
      <c r="Z418" s="94"/>
      <c r="AA418" s="94"/>
      <c r="AB418" s="94"/>
      <c r="AC418" s="94"/>
      <c r="AD418" s="94"/>
      <c r="AE418" s="94"/>
      <c r="AF418" s="94"/>
      <c r="AG418" s="94"/>
      <c r="AH418" s="96"/>
      <c r="AI418" s="316"/>
    </row>
    <row r="419" spans="1:35" x14ac:dyDescent="0.25">
      <c r="C419" s="7"/>
      <c r="D419" s="9"/>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7"/>
      <c r="AI419" s="316"/>
    </row>
    <row r="420" spans="1:35" x14ac:dyDescent="0.25">
      <c r="C420" s="7"/>
      <c r="D420" s="9"/>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7"/>
      <c r="AI420" s="316"/>
    </row>
    <row r="421" spans="1:35" x14ac:dyDescent="0.25">
      <c r="A421" s="363" t="s">
        <v>1904</v>
      </c>
      <c r="B421" s="363"/>
      <c r="C421" s="7"/>
      <c r="D421" s="9"/>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7"/>
      <c r="AI421" s="316"/>
    </row>
    <row r="422" spans="1:35" x14ac:dyDescent="0.25">
      <c r="A422" s="173" t="s">
        <v>739</v>
      </c>
      <c r="C422" s="7"/>
      <c r="D422" s="9"/>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7"/>
      <c r="AI422" s="316"/>
    </row>
    <row r="423" spans="1:35" ht="15.75" thickBot="1" x14ac:dyDescent="0.3">
      <c r="C423" s="317" t="s">
        <v>3794</v>
      </c>
      <c r="D423" s="317"/>
      <c r="E423" s="317"/>
      <c r="F423" s="317"/>
      <c r="G423" s="317"/>
      <c r="H423" s="317"/>
      <c r="I423" s="317"/>
      <c r="J423" s="317"/>
      <c r="K423" s="317"/>
      <c r="L423" s="317"/>
      <c r="M423" s="317"/>
      <c r="N423" s="317"/>
      <c r="O423" s="317"/>
      <c r="P423" s="317"/>
      <c r="Q423" s="317"/>
      <c r="R423" s="317"/>
      <c r="S423" s="317"/>
      <c r="T423" s="317"/>
      <c r="U423" s="317"/>
      <c r="V423" s="317"/>
      <c r="W423" s="317"/>
      <c r="X423" s="317"/>
      <c r="Y423" s="317"/>
      <c r="Z423" s="317"/>
      <c r="AA423" s="317"/>
      <c r="AB423" s="317"/>
      <c r="AC423" s="317"/>
      <c r="AD423" s="317"/>
      <c r="AE423" s="317"/>
      <c r="AF423" s="317"/>
      <c r="AG423" s="317"/>
      <c r="AH423" s="317"/>
      <c r="AI423" s="317"/>
    </row>
    <row r="424" spans="1:35" x14ac:dyDescent="0.25">
      <c r="C424" s="319"/>
      <c r="D424" s="320"/>
      <c r="E424" s="320"/>
      <c r="F424" s="320"/>
      <c r="G424" s="320"/>
      <c r="H424" s="320"/>
      <c r="I424" s="320"/>
      <c r="J424" s="323" t="s">
        <v>58</v>
      </c>
      <c r="K424" s="324"/>
      <c r="L424" s="324"/>
      <c r="M424" s="324"/>
      <c r="N424" s="324"/>
      <c r="O424" s="324"/>
      <c r="P424" s="324"/>
      <c r="Q424" s="324"/>
      <c r="R424" s="324"/>
      <c r="S424" s="324"/>
      <c r="T424" s="324"/>
      <c r="U424" s="324"/>
      <c r="V424" s="324"/>
      <c r="W424" s="324"/>
      <c r="X424" s="324"/>
      <c r="Y424" s="324"/>
      <c r="Z424" s="324"/>
      <c r="AA424" s="324"/>
      <c r="AB424" s="325"/>
      <c r="AC424" s="332" t="s">
        <v>772</v>
      </c>
      <c r="AD424" s="333"/>
      <c r="AE424" s="333"/>
      <c r="AF424" s="333"/>
      <c r="AG424" s="333"/>
      <c r="AH424" s="333"/>
      <c r="AI424" s="334"/>
    </row>
    <row r="425" spans="1:35" ht="15.75" thickBot="1" x14ac:dyDescent="0.3">
      <c r="C425" s="321"/>
      <c r="D425" s="322"/>
      <c r="E425" s="322"/>
      <c r="F425" s="322"/>
      <c r="G425" s="322"/>
      <c r="H425" s="322"/>
      <c r="I425" s="322"/>
      <c r="J425" s="326"/>
      <c r="K425" s="327"/>
      <c r="L425" s="327"/>
      <c r="M425" s="327"/>
      <c r="N425" s="327"/>
      <c r="O425" s="327"/>
      <c r="P425" s="327"/>
      <c r="Q425" s="327"/>
      <c r="R425" s="327"/>
      <c r="S425" s="327"/>
      <c r="T425" s="327"/>
      <c r="U425" s="327"/>
      <c r="V425" s="327"/>
      <c r="W425" s="327"/>
      <c r="X425" s="327"/>
      <c r="Y425" s="327"/>
      <c r="Z425" s="327"/>
      <c r="AA425" s="327"/>
      <c r="AB425" s="328"/>
      <c r="AC425" s="335" t="str">
        <f>IF($AC$2&lt;&gt;"",$AC$2,"")</f>
        <v/>
      </c>
      <c r="AD425" s="336"/>
      <c r="AE425" s="336"/>
      <c r="AF425" s="336"/>
      <c r="AG425" s="336"/>
      <c r="AH425" s="336"/>
      <c r="AI425" s="337"/>
    </row>
    <row r="426" spans="1:35" ht="15" customHeight="1" x14ac:dyDescent="0.25">
      <c r="C426" s="338" t="s">
        <v>1906</v>
      </c>
      <c r="D426" s="339"/>
      <c r="E426" s="339"/>
      <c r="F426" s="339"/>
      <c r="G426" s="339"/>
      <c r="H426" s="339"/>
      <c r="I426" s="340"/>
      <c r="J426" s="326"/>
      <c r="K426" s="327"/>
      <c r="L426" s="327"/>
      <c r="M426" s="327"/>
      <c r="N426" s="327"/>
      <c r="O426" s="327"/>
      <c r="P426" s="327"/>
      <c r="Q426" s="327"/>
      <c r="R426" s="327"/>
      <c r="S426" s="327"/>
      <c r="T426" s="327"/>
      <c r="U426" s="327"/>
      <c r="V426" s="327"/>
      <c r="W426" s="327"/>
      <c r="X426" s="327"/>
      <c r="Y426" s="327"/>
      <c r="Z426" s="327"/>
      <c r="AA426" s="327"/>
      <c r="AB426" s="328"/>
      <c r="AC426" s="323" t="s">
        <v>59</v>
      </c>
      <c r="AD426" s="324"/>
      <c r="AE426" s="324"/>
      <c r="AF426" s="324"/>
      <c r="AG426" s="324"/>
      <c r="AH426" s="324"/>
      <c r="AI426" s="325"/>
    </row>
    <row r="427" spans="1:35" ht="15.75" customHeight="1" thickBot="1" x14ac:dyDescent="0.3">
      <c r="C427" s="341" t="s">
        <v>1905</v>
      </c>
      <c r="D427" s="342"/>
      <c r="E427" s="342"/>
      <c r="F427" s="342"/>
      <c r="G427" s="342"/>
      <c r="H427" s="342"/>
      <c r="I427" s="343"/>
      <c r="J427" s="326"/>
      <c r="K427" s="327"/>
      <c r="L427" s="327"/>
      <c r="M427" s="327"/>
      <c r="N427" s="327"/>
      <c r="O427" s="327"/>
      <c r="P427" s="327"/>
      <c r="Q427" s="327"/>
      <c r="R427" s="327"/>
      <c r="S427" s="327"/>
      <c r="T427" s="327"/>
      <c r="U427" s="327"/>
      <c r="V427" s="327"/>
      <c r="W427" s="327"/>
      <c r="X427" s="327"/>
      <c r="Y427" s="327"/>
      <c r="Z427" s="327"/>
      <c r="AA427" s="327"/>
      <c r="AB427" s="328"/>
      <c r="AC427" s="335" t="str">
        <f>IF($AC$4&lt;&gt;"",$AC$4,"")</f>
        <v/>
      </c>
      <c r="AD427" s="336"/>
      <c r="AE427" s="336"/>
      <c r="AF427" s="336"/>
      <c r="AG427" s="336"/>
      <c r="AH427" s="336"/>
      <c r="AI427" s="337"/>
    </row>
    <row r="428" spans="1:35" ht="15.75" thickBot="1" x14ac:dyDescent="0.3">
      <c r="C428" s="344"/>
      <c r="D428" s="345"/>
      <c r="E428" s="345"/>
      <c r="F428" s="345"/>
      <c r="G428" s="345"/>
      <c r="H428" s="345"/>
      <c r="I428" s="346"/>
      <c r="J428" s="329"/>
      <c r="K428" s="330"/>
      <c r="L428" s="330"/>
      <c r="M428" s="330"/>
      <c r="N428" s="330"/>
      <c r="O428" s="330"/>
      <c r="P428" s="330"/>
      <c r="Q428" s="330"/>
      <c r="R428" s="330"/>
      <c r="S428" s="330"/>
      <c r="T428" s="330"/>
      <c r="U428" s="330"/>
      <c r="V428" s="330"/>
      <c r="W428" s="330"/>
      <c r="X428" s="330"/>
      <c r="Y428" s="330"/>
      <c r="Z428" s="330"/>
      <c r="AA428" s="330"/>
      <c r="AB428" s="331"/>
      <c r="AC428" s="347" t="s">
        <v>1638</v>
      </c>
      <c r="AD428" s="348"/>
      <c r="AE428" s="348"/>
      <c r="AF428" s="348"/>
      <c r="AG428" s="349" t="str">
        <f>IF($AG$5&lt;&gt;"",$AG$5,"")</f>
        <v>3</v>
      </c>
      <c r="AH428" s="349"/>
      <c r="AI428" s="75"/>
    </row>
    <row r="429" spans="1:35" x14ac:dyDescent="0.25">
      <c r="C429" s="21"/>
      <c r="D429" s="21"/>
      <c r="E429" s="21"/>
      <c r="F429" s="21"/>
      <c r="G429" s="21"/>
      <c r="H429" s="21"/>
      <c r="I429" s="21"/>
      <c r="J429" s="21"/>
      <c r="K429" s="21"/>
      <c r="L429" s="21"/>
      <c r="M429" s="21"/>
      <c r="N429" s="21"/>
      <c r="O429" s="21"/>
      <c r="P429" s="21"/>
      <c r="Q429" s="21"/>
      <c r="R429" s="21"/>
      <c r="S429" s="21"/>
      <c r="T429" s="21"/>
      <c r="U429" s="21"/>
      <c r="V429" s="21"/>
      <c r="W429" s="21"/>
      <c r="X429" s="21"/>
      <c r="Y429" s="21"/>
      <c r="Z429" s="21"/>
      <c r="AA429" s="21"/>
      <c r="AB429" s="21"/>
      <c r="AC429" s="21"/>
      <c r="AD429" s="21"/>
      <c r="AE429" s="21"/>
      <c r="AF429" s="21"/>
      <c r="AG429" s="21"/>
      <c r="AH429" s="7"/>
      <c r="AI429" s="7"/>
    </row>
    <row r="430" spans="1:35" ht="18.75" x14ac:dyDescent="0.3">
      <c r="C430" s="78"/>
      <c r="D430" s="79"/>
      <c r="E430" s="80"/>
      <c r="F430" s="80"/>
      <c r="G430" s="80"/>
      <c r="H430" s="79"/>
      <c r="I430" s="79"/>
      <c r="J430" s="79"/>
      <c r="K430" s="79"/>
      <c r="L430" s="79"/>
      <c r="M430" s="79"/>
      <c r="N430" s="79"/>
      <c r="O430" s="79"/>
      <c r="P430" s="81"/>
      <c r="Q430" s="81"/>
      <c r="R430" s="81"/>
      <c r="S430" s="81"/>
      <c r="T430" s="79"/>
      <c r="U430" s="79"/>
      <c r="V430" s="79"/>
      <c r="W430" s="79"/>
      <c r="X430" s="79"/>
      <c r="Y430" s="79"/>
      <c r="Z430" s="79"/>
      <c r="AA430" s="79"/>
      <c r="AB430" s="79"/>
      <c r="AC430" s="79"/>
      <c r="AD430" s="79"/>
      <c r="AE430" s="79"/>
      <c r="AF430" s="79"/>
      <c r="AG430" s="79"/>
      <c r="AH430" s="80"/>
      <c r="AI430" s="80"/>
    </row>
    <row r="431" spans="1:35" x14ac:dyDescent="0.25">
      <c r="C431" s="80"/>
      <c r="D431" s="99"/>
      <c r="E431" s="99"/>
      <c r="F431" s="99"/>
      <c r="G431" s="99"/>
      <c r="H431" s="99"/>
      <c r="I431" s="99"/>
      <c r="J431" s="99"/>
      <c r="K431" s="99"/>
      <c r="L431" s="99"/>
      <c r="M431" s="99"/>
      <c r="N431" s="99"/>
      <c r="O431" s="99"/>
      <c r="P431" s="99"/>
      <c r="Q431" s="99"/>
      <c r="R431" s="99"/>
      <c r="S431" s="99"/>
      <c r="T431" s="99"/>
      <c r="U431" s="99"/>
      <c r="V431" s="99"/>
      <c r="W431" s="99"/>
      <c r="X431" s="99"/>
      <c r="Y431" s="99"/>
      <c r="Z431" s="99"/>
      <c r="AA431" s="99"/>
      <c r="AB431" s="99"/>
      <c r="AC431" s="99"/>
      <c r="AD431" s="99"/>
      <c r="AE431" s="99"/>
      <c r="AF431" s="99"/>
      <c r="AG431" s="99"/>
      <c r="AH431" s="79"/>
      <c r="AI431" s="80"/>
    </row>
    <row r="432" spans="1:35" x14ac:dyDescent="0.25">
      <c r="C432" s="80"/>
      <c r="D432" s="99"/>
      <c r="E432" s="99"/>
      <c r="F432" s="99"/>
      <c r="G432" s="99"/>
      <c r="H432" s="99"/>
      <c r="I432" s="99"/>
      <c r="J432" s="99"/>
      <c r="K432" s="99"/>
      <c r="L432" s="99"/>
      <c r="M432" s="99"/>
      <c r="N432" s="99"/>
      <c r="O432" s="99"/>
      <c r="P432" s="99"/>
      <c r="Q432" s="99"/>
      <c r="R432" s="99"/>
      <c r="S432" s="99"/>
      <c r="T432" s="99"/>
      <c r="U432" s="99"/>
      <c r="V432" s="99"/>
      <c r="W432" s="99"/>
      <c r="X432" s="99"/>
      <c r="Y432" s="99"/>
      <c r="Z432" s="99"/>
      <c r="AA432" s="99"/>
      <c r="AB432" s="99"/>
      <c r="AC432" s="99"/>
      <c r="AD432" s="99"/>
      <c r="AE432" s="99"/>
      <c r="AF432" s="99"/>
      <c r="AG432" s="99"/>
      <c r="AH432" s="79"/>
      <c r="AI432" s="80"/>
    </row>
    <row r="433" spans="3:35" x14ac:dyDescent="0.25">
      <c r="C433" s="80"/>
      <c r="D433" s="99"/>
      <c r="E433" s="99"/>
      <c r="F433" s="99"/>
      <c r="G433" s="99"/>
      <c r="H433" s="99"/>
      <c r="I433" s="99"/>
      <c r="J433" s="99"/>
      <c r="K433" s="99"/>
      <c r="L433" s="99"/>
      <c r="M433" s="99"/>
      <c r="N433" s="99"/>
      <c r="O433" s="99"/>
      <c r="P433" s="99"/>
      <c r="Q433" s="99"/>
      <c r="R433" s="99"/>
      <c r="S433" s="99"/>
      <c r="T433" s="99"/>
      <c r="U433" s="99"/>
      <c r="V433" s="99"/>
      <c r="W433" s="99"/>
      <c r="X433" s="99"/>
      <c r="Y433" s="99"/>
      <c r="Z433" s="99"/>
      <c r="AA433" s="99"/>
      <c r="AB433" s="99"/>
      <c r="AC433" s="99"/>
      <c r="AD433" s="99"/>
      <c r="AE433" s="99"/>
      <c r="AF433" s="99"/>
      <c r="AG433" s="99"/>
      <c r="AH433" s="79"/>
      <c r="AI433" s="80"/>
    </row>
    <row r="434" spans="3:35" x14ac:dyDescent="0.25">
      <c r="C434" s="79"/>
      <c r="D434" s="82"/>
      <c r="E434" s="79"/>
      <c r="F434" s="79"/>
      <c r="G434" s="79"/>
      <c r="H434" s="79"/>
      <c r="I434" s="79"/>
      <c r="J434" s="79"/>
      <c r="K434" s="79"/>
      <c r="L434" s="79"/>
      <c r="M434" s="79"/>
      <c r="N434" s="79"/>
      <c r="O434" s="79"/>
      <c r="P434" s="79"/>
      <c r="Q434" s="79"/>
      <c r="R434" s="79"/>
      <c r="S434" s="79"/>
      <c r="T434" s="79"/>
      <c r="U434" s="79"/>
      <c r="V434" s="79"/>
      <c r="W434" s="79"/>
      <c r="X434" s="79"/>
      <c r="Y434" s="79"/>
      <c r="Z434" s="79"/>
      <c r="AA434" s="79"/>
      <c r="AB434" s="79"/>
      <c r="AC434" s="79"/>
      <c r="AD434" s="79"/>
      <c r="AE434" s="79"/>
      <c r="AF434" s="79"/>
      <c r="AG434" s="79"/>
      <c r="AH434" s="79"/>
      <c r="AI434" s="79"/>
    </row>
    <row r="435" spans="3:35" x14ac:dyDescent="0.25">
      <c r="C435" s="79"/>
      <c r="D435" s="82"/>
      <c r="E435" s="79"/>
      <c r="F435" s="79"/>
      <c r="G435" s="79"/>
      <c r="H435" s="79"/>
      <c r="I435" s="79"/>
      <c r="J435" s="79"/>
      <c r="K435" s="79"/>
      <c r="L435" s="79"/>
      <c r="M435" s="79"/>
      <c r="N435" s="79"/>
      <c r="O435" s="79"/>
      <c r="P435" s="79"/>
      <c r="Q435" s="79"/>
      <c r="R435" s="79"/>
      <c r="S435" s="79"/>
      <c r="T435" s="79"/>
      <c r="U435" s="79"/>
      <c r="V435" s="79"/>
      <c r="W435" s="79"/>
      <c r="X435" s="79"/>
      <c r="Y435" s="79"/>
      <c r="Z435" s="79"/>
      <c r="AA435" s="79"/>
      <c r="AB435" s="79"/>
      <c r="AC435" s="79"/>
      <c r="AD435" s="79"/>
      <c r="AE435" s="79"/>
      <c r="AF435" s="79"/>
      <c r="AG435" s="79"/>
      <c r="AH435" s="79"/>
      <c r="AI435" s="79"/>
    </row>
    <row r="436" spans="3:35" x14ac:dyDescent="0.25">
      <c r="C436" s="100"/>
      <c r="D436" s="100"/>
      <c r="E436" s="100"/>
      <c r="F436" s="100"/>
      <c r="G436" s="100"/>
      <c r="H436" s="100"/>
      <c r="I436" s="100"/>
      <c r="J436" s="100"/>
      <c r="K436" s="100"/>
      <c r="L436" s="100"/>
      <c r="M436" s="100"/>
      <c r="N436" s="100"/>
      <c r="O436" s="100"/>
      <c r="P436" s="100"/>
      <c r="Q436" s="100"/>
      <c r="R436" s="100"/>
      <c r="S436" s="83"/>
      <c r="T436" s="100"/>
      <c r="U436" s="100"/>
      <c r="V436" s="100"/>
      <c r="W436" s="100"/>
      <c r="X436" s="100"/>
      <c r="Y436" s="100"/>
      <c r="Z436" s="100"/>
      <c r="AA436" s="100"/>
      <c r="AB436" s="100"/>
      <c r="AC436" s="100"/>
      <c r="AD436" s="100"/>
      <c r="AE436" s="100"/>
      <c r="AF436" s="100"/>
      <c r="AG436" s="100"/>
      <c r="AH436" s="100"/>
      <c r="AI436" s="100"/>
    </row>
    <row r="437" spans="3:35" x14ac:dyDescent="0.25">
      <c r="C437" s="100"/>
      <c r="D437" s="100"/>
      <c r="E437" s="100"/>
      <c r="F437" s="100"/>
      <c r="G437" s="100"/>
      <c r="H437" s="100"/>
      <c r="I437" s="100"/>
      <c r="J437" s="100"/>
      <c r="K437" s="100"/>
      <c r="L437" s="100"/>
      <c r="M437" s="100"/>
      <c r="N437" s="100"/>
      <c r="O437" s="100"/>
      <c r="P437" s="100"/>
      <c r="Q437" s="100"/>
      <c r="R437" s="100"/>
      <c r="S437" s="84"/>
      <c r="T437" s="100"/>
      <c r="U437" s="100"/>
      <c r="V437" s="100"/>
      <c r="W437" s="100"/>
      <c r="X437" s="100"/>
      <c r="Y437" s="100"/>
      <c r="Z437" s="100"/>
      <c r="AA437" s="100"/>
      <c r="AB437" s="100"/>
      <c r="AC437" s="100"/>
      <c r="AD437" s="100"/>
      <c r="AE437" s="100"/>
      <c r="AF437" s="100"/>
      <c r="AG437" s="100"/>
      <c r="AH437" s="100"/>
      <c r="AI437" s="100"/>
    </row>
    <row r="438" spans="3:35" x14ac:dyDescent="0.25">
      <c r="C438" s="79"/>
      <c r="D438" s="79"/>
      <c r="E438" s="80"/>
      <c r="F438" s="80"/>
      <c r="G438" s="80"/>
      <c r="H438" s="80"/>
      <c r="I438" s="80"/>
      <c r="J438" s="85"/>
      <c r="K438" s="86"/>
      <c r="L438" s="85"/>
      <c r="M438" s="87"/>
      <c r="N438" s="87"/>
      <c r="O438" s="87"/>
      <c r="P438" s="87"/>
      <c r="Q438" s="87"/>
      <c r="R438" s="80"/>
      <c r="S438" s="80"/>
      <c r="T438" s="80"/>
      <c r="U438" s="79"/>
      <c r="V438" s="79"/>
      <c r="W438" s="80"/>
      <c r="X438" s="80"/>
      <c r="Y438" s="80"/>
      <c r="Z438" s="80"/>
      <c r="AA438" s="80"/>
      <c r="AB438" s="85"/>
      <c r="AC438" s="86"/>
      <c r="AD438" s="85"/>
      <c r="AE438" s="87"/>
      <c r="AF438" s="87"/>
      <c r="AG438" s="87"/>
      <c r="AH438" s="87"/>
      <c r="AI438" s="87"/>
    </row>
    <row r="439" spans="3:35" x14ac:dyDescent="0.25">
      <c r="C439" s="79"/>
      <c r="D439" s="80"/>
      <c r="E439" s="80"/>
      <c r="F439" s="80"/>
      <c r="G439" s="80"/>
      <c r="H439" s="80"/>
      <c r="I439" s="80"/>
      <c r="J439" s="87"/>
      <c r="K439" s="87"/>
      <c r="L439" s="87"/>
      <c r="M439" s="87"/>
      <c r="N439" s="87"/>
      <c r="O439" s="87"/>
      <c r="P439" s="87"/>
      <c r="Q439" s="87"/>
      <c r="R439" s="80"/>
      <c r="S439" s="80"/>
      <c r="T439" s="80"/>
      <c r="U439" s="79"/>
      <c r="V439" s="79"/>
      <c r="W439" s="80"/>
      <c r="X439" s="80"/>
      <c r="Y439" s="80"/>
      <c r="Z439" s="80"/>
      <c r="AA439" s="80"/>
      <c r="AB439" s="87"/>
      <c r="AC439" s="87"/>
      <c r="AD439" s="87"/>
      <c r="AE439" s="87"/>
      <c r="AF439" s="87"/>
      <c r="AG439" s="87"/>
      <c r="AH439" s="87"/>
      <c r="AI439" s="87"/>
    </row>
    <row r="440" spans="3:35" x14ac:dyDescent="0.25">
      <c r="C440" s="79"/>
      <c r="D440" s="88"/>
      <c r="E440" s="88"/>
      <c r="F440" s="88"/>
      <c r="G440" s="88"/>
      <c r="H440" s="88"/>
      <c r="I440" s="87"/>
      <c r="J440" s="87"/>
      <c r="K440" s="87"/>
      <c r="L440" s="87"/>
      <c r="M440" s="87"/>
      <c r="N440" s="87"/>
      <c r="O440" s="87"/>
      <c r="P440" s="87"/>
      <c r="Q440" s="87"/>
      <c r="R440" s="80"/>
      <c r="S440" s="80"/>
      <c r="T440" s="80"/>
      <c r="U440" s="79"/>
      <c r="V440" s="79"/>
      <c r="W440" s="88"/>
      <c r="X440" s="88"/>
      <c r="Y440" s="88"/>
      <c r="Z440" s="88"/>
      <c r="AA440" s="88"/>
      <c r="AB440" s="87"/>
      <c r="AC440" s="87"/>
      <c r="AD440" s="87"/>
      <c r="AE440" s="87"/>
      <c r="AF440" s="87"/>
      <c r="AG440" s="87"/>
      <c r="AH440" s="87"/>
      <c r="AI440" s="87"/>
    </row>
    <row r="441" spans="3:35" x14ac:dyDescent="0.25">
      <c r="C441" s="79"/>
      <c r="D441" s="88"/>
      <c r="E441" s="88"/>
      <c r="F441" s="88"/>
      <c r="G441" s="88"/>
      <c r="H441" s="88"/>
      <c r="I441" s="87"/>
      <c r="J441" s="87"/>
      <c r="K441" s="87"/>
      <c r="L441" s="87"/>
      <c r="M441" s="87"/>
      <c r="N441" s="87"/>
      <c r="O441" s="87"/>
      <c r="P441" s="87"/>
      <c r="Q441" s="87"/>
      <c r="R441" s="80"/>
      <c r="S441" s="80"/>
      <c r="T441" s="80"/>
      <c r="U441" s="79"/>
      <c r="V441" s="79"/>
      <c r="W441" s="88"/>
      <c r="X441" s="88"/>
      <c r="Y441" s="88"/>
      <c r="Z441" s="88"/>
      <c r="AA441" s="88"/>
      <c r="AB441" s="87"/>
      <c r="AC441" s="87"/>
      <c r="AD441" s="87"/>
      <c r="AE441" s="87"/>
      <c r="AF441" s="87"/>
      <c r="AG441" s="87"/>
      <c r="AH441" s="87"/>
      <c r="AI441" s="87"/>
    </row>
    <row r="442" spans="3:35" x14ac:dyDescent="0.25">
      <c r="C442" s="80"/>
      <c r="D442" s="80"/>
      <c r="E442" s="80"/>
      <c r="F442" s="80"/>
      <c r="G442" s="80"/>
      <c r="H442" s="80"/>
      <c r="I442" s="80"/>
      <c r="J442" s="80"/>
      <c r="K442" s="80"/>
      <c r="L442" s="80"/>
      <c r="M442" s="80"/>
      <c r="N442" s="80"/>
      <c r="O442" s="80"/>
      <c r="P442" s="80"/>
      <c r="Q442" s="80"/>
      <c r="R442" s="80"/>
      <c r="S442" s="80"/>
      <c r="T442" s="80"/>
      <c r="U442" s="80"/>
      <c r="V442" s="80"/>
      <c r="W442" s="80"/>
      <c r="X442" s="80"/>
      <c r="Y442" s="80"/>
      <c r="Z442" s="80"/>
      <c r="AA442" s="80"/>
      <c r="AB442" s="80"/>
      <c r="AC442" s="80"/>
      <c r="AD442" s="80"/>
      <c r="AE442" s="80"/>
      <c r="AF442" s="80"/>
      <c r="AG442" s="80"/>
      <c r="AH442" s="80"/>
      <c r="AI442" s="80"/>
    </row>
    <row r="443" spans="3:35" x14ac:dyDescent="0.25">
      <c r="C443" s="80"/>
      <c r="D443" s="79"/>
      <c r="E443" s="79"/>
      <c r="F443" s="79"/>
      <c r="G443" s="79"/>
      <c r="H443" s="79"/>
      <c r="I443" s="79"/>
      <c r="J443" s="79"/>
      <c r="K443" s="80"/>
      <c r="L443" s="80"/>
      <c r="M443" s="80"/>
      <c r="N443" s="80"/>
      <c r="O443" s="80"/>
      <c r="P443" s="80"/>
      <c r="Q443" s="80"/>
      <c r="R443" s="80"/>
      <c r="S443" s="80"/>
      <c r="T443" s="80"/>
      <c r="U443" s="80"/>
      <c r="V443" s="82"/>
      <c r="W443" s="79"/>
      <c r="X443" s="79"/>
      <c r="Y443" s="79"/>
      <c r="Z443" s="79"/>
      <c r="AA443" s="79"/>
      <c r="AB443" s="79"/>
      <c r="AC443" s="80"/>
      <c r="AD443" s="80"/>
      <c r="AE443" s="80"/>
      <c r="AF443" s="80"/>
      <c r="AG443" s="80"/>
      <c r="AH443" s="80"/>
      <c r="AI443" s="80"/>
    </row>
    <row r="444" spans="3:35" x14ac:dyDescent="0.25">
      <c r="C444" s="80"/>
      <c r="D444" s="80"/>
      <c r="E444" s="80"/>
      <c r="F444" s="80"/>
      <c r="G444" s="80"/>
      <c r="H444" s="80"/>
      <c r="I444" s="87"/>
      <c r="J444" s="87"/>
      <c r="K444" s="87"/>
      <c r="L444" s="87"/>
      <c r="M444" s="87"/>
      <c r="N444" s="87"/>
      <c r="O444" s="87"/>
      <c r="P444" s="87"/>
      <c r="Q444" s="87"/>
      <c r="R444" s="80"/>
      <c r="S444" s="80"/>
      <c r="T444" s="80"/>
      <c r="U444" s="80"/>
      <c r="V444" s="79"/>
      <c r="W444" s="80"/>
      <c r="X444" s="80"/>
      <c r="Y444" s="80"/>
      <c r="Z444" s="80"/>
      <c r="AA444" s="80"/>
      <c r="AB444" s="87"/>
      <c r="AC444" s="87"/>
      <c r="AD444" s="87"/>
      <c r="AE444" s="87"/>
      <c r="AF444" s="87"/>
      <c r="AG444" s="87"/>
      <c r="AH444" s="87"/>
      <c r="AI444" s="87"/>
    </row>
    <row r="445" spans="3:35" x14ac:dyDescent="0.25">
      <c r="C445" s="80"/>
      <c r="D445" s="80"/>
      <c r="E445" s="80"/>
      <c r="F445" s="80"/>
      <c r="G445" s="80"/>
      <c r="H445" s="80"/>
      <c r="I445" s="87"/>
      <c r="J445" s="87"/>
      <c r="K445" s="87"/>
      <c r="L445" s="87"/>
      <c r="M445" s="87"/>
      <c r="N445" s="87"/>
      <c r="O445" s="87"/>
      <c r="P445" s="87"/>
      <c r="Q445" s="87"/>
      <c r="R445" s="80"/>
      <c r="S445" s="80"/>
      <c r="T445" s="80"/>
      <c r="U445" s="80"/>
      <c r="V445" s="79"/>
      <c r="W445" s="80"/>
      <c r="X445" s="80"/>
      <c r="Y445" s="80"/>
      <c r="Z445" s="80"/>
      <c r="AA445" s="80"/>
      <c r="AB445" s="87"/>
      <c r="AC445" s="87"/>
      <c r="AD445" s="87"/>
      <c r="AE445" s="87"/>
      <c r="AF445" s="87"/>
      <c r="AG445" s="87"/>
      <c r="AH445" s="87"/>
      <c r="AI445" s="87"/>
    </row>
    <row r="446" spans="3:35" x14ac:dyDescent="0.25">
      <c r="C446" s="80"/>
      <c r="D446" s="79"/>
      <c r="E446" s="80"/>
      <c r="F446" s="80"/>
      <c r="G446" s="80"/>
      <c r="H446" s="80"/>
      <c r="I446" s="87"/>
      <c r="J446" s="87"/>
      <c r="K446" s="87"/>
      <c r="L446" s="87"/>
      <c r="M446" s="87"/>
      <c r="N446" s="87"/>
      <c r="O446" s="87"/>
      <c r="P446" s="87"/>
      <c r="Q446" s="87"/>
      <c r="R446" s="80"/>
      <c r="S446" s="80"/>
      <c r="T446" s="80"/>
      <c r="U446" s="80"/>
      <c r="V446" s="79"/>
      <c r="W446" s="80"/>
      <c r="X446" s="80"/>
      <c r="Y446" s="80"/>
      <c r="Z446" s="80"/>
      <c r="AA446" s="80"/>
      <c r="AB446" s="87"/>
      <c r="AC446" s="87"/>
      <c r="AD446" s="87"/>
      <c r="AE446" s="87"/>
      <c r="AF446" s="87"/>
      <c r="AG446" s="87"/>
      <c r="AH446" s="87"/>
      <c r="AI446" s="87"/>
    </row>
    <row r="447" spans="3:35" x14ac:dyDescent="0.25">
      <c r="C447" s="80"/>
      <c r="D447" s="80"/>
      <c r="E447" s="80"/>
      <c r="F447" s="80"/>
      <c r="G447" s="80"/>
      <c r="H447" s="80"/>
      <c r="I447" s="80"/>
      <c r="J447" s="80"/>
      <c r="K447" s="80"/>
      <c r="L447" s="80"/>
      <c r="M447" s="80"/>
      <c r="N447" s="80"/>
      <c r="O447" s="80"/>
      <c r="P447" s="80"/>
      <c r="Q447" s="80"/>
      <c r="R447" s="80"/>
      <c r="S447" s="80"/>
      <c r="T447" s="80"/>
      <c r="U447" s="80"/>
      <c r="V447" s="80"/>
      <c r="W447" s="80"/>
      <c r="X447" s="80"/>
      <c r="Y447" s="80"/>
      <c r="Z447" s="80"/>
      <c r="AA447" s="80"/>
      <c r="AB447" s="80"/>
      <c r="AC447" s="80"/>
      <c r="AD447" s="80"/>
      <c r="AE447" s="80"/>
      <c r="AF447" s="80"/>
      <c r="AG447" s="80"/>
      <c r="AH447" s="80"/>
      <c r="AI447" s="80"/>
    </row>
    <row r="448" spans="3:35" x14ac:dyDescent="0.25">
      <c r="C448" s="80"/>
      <c r="D448" s="82"/>
      <c r="E448" s="79"/>
      <c r="F448" s="79"/>
      <c r="G448" s="79"/>
      <c r="H448" s="79"/>
      <c r="I448" s="79"/>
      <c r="J448" s="79"/>
      <c r="K448" s="79"/>
      <c r="L448" s="79"/>
      <c r="M448" s="79"/>
      <c r="N448" s="79"/>
      <c r="O448" s="79"/>
      <c r="P448" s="80"/>
      <c r="Q448" s="80"/>
      <c r="R448" s="80"/>
      <c r="S448" s="80"/>
      <c r="T448" s="80"/>
      <c r="U448" s="80"/>
      <c r="V448" s="82"/>
      <c r="W448" s="79"/>
      <c r="X448" s="79"/>
      <c r="Y448" s="79"/>
      <c r="Z448" s="79"/>
      <c r="AA448" s="79"/>
      <c r="AB448" s="79"/>
      <c r="AC448" s="79"/>
      <c r="AD448" s="79"/>
      <c r="AE448" s="79"/>
      <c r="AF448" s="79"/>
      <c r="AG448" s="79"/>
      <c r="AH448" s="80"/>
      <c r="AI448" s="80"/>
    </row>
    <row r="449" spans="3:35" x14ac:dyDescent="0.25">
      <c r="C449" s="80"/>
      <c r="D449" s="79"/>
      <c r="E449" s="80"/>
      <c r="F449" s="80"/>
      <c r="G449" s="80"/>
      <c r="H449" s="80"/>
      <c r="I449" s="80"/>
      <c r="J449" s="87"/>
      <c r="K449" s="87"/>
      <c r="L449" s="87"/>
      <c r="M449" s="87"/>
      <c r="N449" s="87"/>
      <c r="O449" s="87"/>
      <c r="P449" s="87"/>
      <c r="Q449" s="87"/>
      <c r="R449" s="80"/>
      <c r="S449" s="80"/>
      <c r="T449" s="80"/>
      <c r="U449" s="80"/>
      <c r="V449" s="79"/>
      <c r="W449" s="80"/>
      <c r="X449" s="80"/>
      <c r="Y449" s="80"/>
      <c r="Z449" s="80"/>
      <c r="AA449" s="80"/>
      <c r="AB449" s="87"/>
      <c r="AC449" s="87"/>
      <c r="AD449" s="87"/>
      <c r="AE449" s="87"/>
      <c r="AF449" s="87"/>
      <c r="AG449" s="87"/>
      <c r="AH449" s="87"/>
      <c r="AI449" s="87"/>
    </row>
    <row r="450" spans="3:35" x14ac:dyDescent="0.25">
      <c r="C450" s="80"/>
      <c r="D450" s="79"/>
      <c r="E450" s="80"/>
      <c r="F450" s="80"/>
      <c r="G450" s="80"/>
      <c r="H450" s="80"/>
      <c r="I450" s="80"/>
      <c r="J450" s="87"/>
      <c r="K450" s="87"/>
      <c r="L450" s="87"/>
      <c r="M450" s="87"/>
      <c r="N450" s="87"/>
      <c r="O450" s="87"/>
      <c r="P450" s="87"/>
      <c r="Q450" s="87"/>
      <c r="R450" s="80"/>
      <c r="S450" s="80"/>
      <c r="T450" s="80"/>
      <c r="U450" s="80"/>
      <c r="V450" s="79"/>
      <c r="W450" s="80"/>
      <c r="X450" s="80"/>
      <c r="Y450" s="80"/>
      <c r="Z450" s="80"/>
      <c r="AA450" s="80"/>
      <c r="AB450" s="87"/>
      <c r="AC450" s="87"/>
      <c r="AD450" s="87"/>
      <c r="AE450" s="87"/>
      <c r="AF450" s="87"/>
      <c r="AG450" s="87"/>
      <c r="AH450" s="87"/>
      <c r="AI450" s="87"/>
    </row>
    <row r="451" spans="3:35" x14ac:dyDescent="0.25">
      <c r="C451" s="80"/>
      <c r="D451" s="79"/>
      <c r="E451" s="80"/>
      <c r="F451" s="80"/>
      <c r="G451" s="80"/>
      <c r="H451" s="80"/>
      <c r="I451" s="80"/>
      <c r="J451" s="87"/>
      <c r="K451" s="87"/>
      <c r="L451" s="87"/>
      <c r="M451" s="87"/>
      <c r="N451" s="87"/>
      <c r="O451" s="87"/>
      <c r="P451" s="87"/>
      <c r="Q451" s="87"/>
      <c r="R451" s="80"/>
      <c r="S451" s="80"/>
      <c r="T451" s="80"/>
      <c r="U451" s="80"/>
      <c r="V451" s="79"/>
      <c r="W451" s="80"/>
      <c r="X451" s="80"/>
      <c r="Y451" s="80"/>
      <c r="Z451" s="80"/>
      <c r="AA451" s="80"/>
      <c r="AB451" s="87"/>
      <c r="AC451" s="87"/>
      <c r="AD451" s="87"/>
      <c r="AE451" s="87"/>
      <c r="AF451" s="87"/>
      <c r="AG451" s="87"/>
      <c r="AH451" s="87"/>
      <c r="AI451" s="87"/>
    </row>
    <row r="452" spans="3:35" x14ac:dyDescent="0.25">
      <c r="C452" s="80"/>
      <c r="D452" s="88"/>
      <c r="E452" s="88"/>
      <c r="F452" s="80"/>
      <c r="G452" s="88"/>
      <c r="H452" s="88"/>
      <c r="I452" s="80"/>
      <c r="J452" s="88"/>
      <c r="K452" s="88"/>
      <c r="L452" s="80"/>
      <c r="M452" s="88"/>
      <c r="N452" s="88"/>
      <c r="O452" s="80"/>
      <c r="P452" s="88"/>
      <c r="Q452" s="88"/>
      <c r="R452" s="80"/>
      <c r="S452" s="80"/>
      <c r="T452" s="80"/>
      <c r="U452" s="80"/>
      <c r="V452" s="88"/>
      <c r="W452" s="88"/>
      <c r="X452" s="80"/>
      <c r="Y452" s="88"/>
      <c r="Z452" s="88"/>
      <c r="AA452" s="80"/>
      <c r="AB452" s="88"/>
      <c r="AC452" s="88"/>
      <c r="AD452" s="80"/>
      <c r="AE452" s="88"/>
      <c r="AF452" s="88"/>
      <c r="AG452" s="80"/>
      <c r="AH452" s="88"/>
      <c r="AI452" s="88"/>
    </row>
    <row r="453" spans="3:35" x14ac:dyDescent="0.25">
      <c r="C453" s="79"/>
      <c r="D453" s="79"/>
      <c r="E453" s="80"/>
      <c r="F453" s="80"/>
      <c r="G453" s="80"/>
      <c r="H453" s="80"/>
      <c r="I453" s="80"/>
      <c r="J453" s="85"/>
      <c r="K453" s="86"/>
      <c r="L453" s="85"/>
      <c r="M453" s="87"/>
      <c r="N453" s="87"/>
      <c r="O453" s="87"/>
      <c r="P453" s="87"/>
      <c r="Q453" s="87"/>
      <c r="R453" s="80"/>
      <c r="S453" s="80"/>
      <c r="T453" s="80"/>
      <c r="U453" s="79"/>
      <c r="V453" s="79"/>
      <c r="W453" s="80"/>
      <c r="X453" s="80"/>
      <c r="Y453" s="80"/>
      <c r="Z453" s="80"/>
      <c r="AA453" s="80"/>
      <c r="AB453" s="85"/>
      <c r="AC453" s="86"/>
      <c r="AD453" s="85"/>
      <c r="AE453" s="87"/>
      <c r="AF453" s="87"/>
      <c r="AG453" s="87"/>
      <c r="AH453" s="87"/>
      <c r="AI453" s="87"/>
    </row>
    <row r="454" spans="3:35" x14ac:dyDescent="0.25">
      <c r="C454" s="79"/>
      <c r="D454" s="79"/>
      <c r="E454" s="88"/>
      <c r="F454" s="88"/>
      <c r="G454" s="88"/>
      <c r="H454" s="88"/>
      <c r="I454" s="88"/>
      <c r="J454" s="87"/>
      <c r="K454" s="87"/>
      <c r="L454" s="87"/>
      <c r="M454" s="87"/>
      <c r="N454" s="87"/>
      <c r="O454" s="87"/>
      <c r="P454" s="87"/>
      <c r="Q454" s="87"/>
      <c r="R454" s="80"/>
      <c r="S454" s="80"/>
      <c r="T454" s="80"/>
      <c r="U454" s="79"/>
      <c r="V454" s="79"/>
      <c r="W454" s="88"/>
      <c r="X454" s="88"/>
      <c r="Y454" s="88"/>
      <c r="Z454" s="88"/>
      <c r="AA454" s="88"/>
      <c r="AB454" s="87"/>
      <c r="AC454" s="87"/>
      <c r="AD454" s="87"/>
      <c r="AE454" s="87"/>
      <c r="AF454" s="87"/>
      <c r="AG454" s="87"/>
      <c r="AH454" s="87"/>
      <c r="AI454" s="87"/>
    </row>
    <row r="455" spans="3:35" x14ac:dyDescent="0.25">
      <c r="C455" s="79"/>
      <c r="D455" s="79"/>
      <c r="E455" s="88"/>
      <c r="F455" s="88"/>
      <c r="G455" s="88"/>
      <c r="H455" s="88"/>
      <c r="I455" s="88"/>
      <c r="J455" s="87"/>
      <c r="K455" s="87"/>
      <c r="L455" s="87"/>
      <c r="M455" s="87"/>
      <c r="N455" s="87"/>
      <c r="O455" s="87"/>
      <c r="P455" s="87"/>
      <c r="Q455" s="87"/>
      <c r="R455" s="80"/>
      <c r="S455" s="80"/>
      <c r="T455" s="80"/>
      <c r="U455" s="79"/>
      <c r="V455" s="79"/>
      <c r="W455" s="88"/>
      <c r="X455" s="88"/>
      <c r="Y455" s="88"/>
      <c r="Z455" s="88"/>
      <c r="AA455" s="88"/>
      <c r="AB455" s="87"/>
      <c r="AC455" s="87"/>
      <c r="AD455" s="87"/>
      <c r="AE455" s="87"/>
      <c r="AF455" s="87"/>
      <c r="AG455" s="87"/>
      <c r="AH455" s="87"/>
      <c r="AI455" s="87"/>
    </row>
    <row r="456" spans="3:35" x14ac:dyDescent="0.25">
      <c r="C456" s="79"/>
      <c r="D456" s="79"/>
      <c r="E456" s="79"/>
      <c r="F456" s="79"/>
      <c r="G456" s="79"/>
      <c r="H456" s="79"/>
      <c r="I456" s="79"/>
      <c r="J456" s="79"/>
      <c r="K456" s="79"/>
      <c r="L456" s="79"/>
      <c r="M456" s="79"/>
      <c r="N456" s="79"/>
      <c r="O456" s="79"/>
      <c r="P456" s="79"/>
      <c r="Q456" s="79"/>
      <c r="R456" s="79"/>
      <c r="S456" s="79"/>
      <c r="T456" s="80"/>
      <c r="U456" s="79"/>
      <c r="V456" s="79"/>
      <c r="W456" s="79"/>
      <c r="X456" s="79"/>
      <c r="Y456" s="79"/>
      <c r="Z456" s="79"/>
      <c r="AA456" s="79"/>
      <c r="AB456" s="79"/>
      <c r="AC456" s="79"/>
      <c r="AD456" s="79"/>
      <c r="AE456" s="79"/>
      <c r="AF456" s="79"/>
      <c r="AG456" s="79"/>
      <c r="AH456" s="79"/>
      <c r="AI456" s="79"/>
    </row>
    <row r="457" spans="3:35" x14ac:dyDescent="0.25">
      <c r="C457" s="79"/>
      <c r="D457" s="79"/>
      <c r="E457" s="79"/>
      <c r="F457" s="79"/>
      <c r="G457" s="79"/>
      <c r="H457" s="79"/>
      <c r="I457" s="79"/>
      <c r="J457" s="79"/>
      <c r="K457" s="79"/>
      <c r="L457" s="79"/>
      <c r="M457" s="79"/>
      <c r="N457" s="79"/>
      <c r="O457" s="79"/>
      <c r="P457" s="79"/>
      <c r="Q457" s="79"/>
      <c r="R457" s="79"/>
      <c r="S457" s="79"/>
      <c r="T457" s="79"/>
      <c r="U457" s="79"/>
      <c r="V457" s="79"/>
      <c r="W457" s="79"/>
      <c r="X457" s="79"/>
      <c r="Y457" s="79"/>
      <c r="Z457" s="79"/>
      <c r="AA457" s="79"/>
      <c r="AB457" s="79"/>
      <c r="AC457" s="79"/>
      <c r="AD457" s="79"/>
      <c r="AE457" s="79"/>
      <c r="AF457" s="79"/>
      <c r="AG457" s="79"/>
      <c r="AH457" s="79"/>
      <c r="AI457" s="79"/>
    </row>
    <row r="458" spans="3:35" x14ac:dyDescent="0.25">
      <c r="C458" s="79"/>
      <c r="D458" s="79"/>
      <c r="E458" s="79"/>
      <c r="F458" s="79"/>
      <c r="G458" s="79"/>
      <c r="H458" s="79"/>
      <c r="I458" s="79"/>
      <c r="J458" s="79"/>
      <c r="K458" s="79"/>
      <c r="L458" s="79"/>
      <c r="M458" s="79"/>
      <c r="N458" s="79"/>
      <c r="O458" s="79"/>
      <c r="P458" s="79"/>
      <c r="Q458" s="79"/>
      <c r="R458" s="79"/>
      <c r="S458" s="79"/>
      <c r="T458" s="79"/>
      <c r="U458" s="79"/>
      <c r="V458" s="79"/>
      <c r="W458" s="79"/>
      <c r="X458" s="79"/>
      <c r="Y458" s="79"/>
      <c r="Z458" s="79"/>
      <c r="AA458" s="79"/>
      <c r="AB458" s="79"/>
      <c r="AC458" s="79"/>
      <c r="AD458" s="79"/>
      <c r="AE458" s="79"/>
      <c r="AF458" s="79"/>
      <c r="AG458" s="79"/>
      <c r="AH458" s="79"/>
      <c r="AI458" s="79"/>
    </row>
    <row r="459" spans="3:35" x14ac:dyDescent="0.25">
      <c r="C459" s="79"/>
      <c r="D459" s="79"/>
      <c r="E459" s="79"/>
      <c r="F459" s="79"/>
      <c r="G459" s="79"/>
      <c r="H459" s="79"/>
      <c r="I459" s="79"/>
      <c r="J459" s="79"/>
      <c r="K459" s="79"/>
      <c r="L459" s="79"/>
      <c r="M459" s="79"/>
      <c r="N459" s="79"/>
      <c r="O459" s="79"/>
      <c r="P459" s="79"/>
      <c r="Q459" s="79"/>
      <c r="R459" s="79"/>
      <c r="S459" s="79"/>
      <c r="T459" s="79"/>
      <c r="U459" s="79"/>
      <c r="V459" s="79"/>
      <c r="W459" s="79"/>
      <c r="X459" s="79"/>
      <c r="Y459" s="79"/>
      <c r="Z459" s="79"/>
      <c r="AA459" s="79"/>
      <c r="AB459" s="79"/>
      <c r="AC459" s="79"/>
      <c r="AD459" s="79"/>
      <c r="AE459" s="79"/>
      <c r="AF459" s="79"/>
      <c r="AG459" s="79"/>
      <c r="AH459" s="79"/>
      <c r="AI459" s="79"/>
    </row>
    <row r="460" spans="3:35" x14ac:dyDescent="0.25">
      <c r="C460" s="101"/>
      <c r="D460" s="101"/>
      <c r="E460" s="101"/>
      <c r="F460" s="101"/>
      <c r="G460" s="101"/>
      <c r="H460" s="101"/>
      <c r="I460" s="101"/>
      <c r="J460" s="101"/>
      <c r="K460" s="101"/>
      <c r="L460" s="101"/>
      <c r="M460" s="101"/>
      <c r="N460" s="101"/>
      <c r="O460" s="101"/>
      <c r="P460" s="101"/>
      <c r="Q460" s="101"/>
      <c r="R460" s="101"/>
      <c r="S460" s="101"/>
      <c r="T460" s="101"/>
      <c r="U460" s="101"/>
      <c r="V460" s="101"/>
      <c r="W460" s="101"/>
      <c r="X460" s="101"/>
      <c r="Y460" s="101"/>
      <c r="Z460" s="101"/>
      <c r="AA460" s="101"/>
      <c r="AB460" s="101"/>
      <c r="AC460" s="101"/>
      <c r="AD460" s="101"/>
      <c r="AE460" s="101"/>
      <c r="AF460" s="101"/>
      <c r="AG460" s="101"/>
      <c r="AH460" s="101"/>
      <c r="AI460" s="101"/>
    </row>
    <row r="461" spans="3:35" x14ac:dyDescent="0.25">
      <c r="C461" s="101"/>
      <c r="D461" s="101"/>
      <c r="E461" s="101"/>
      <c r="F461" s="101"/>
      <c r="G461" s="101"/>
      <c r="H461" s="101"/>
      <c r="I461" s="101"/>
      <c r="J461" s="101"/>
      <c r="K461" s="101"/>
      <c r="L461" s="101"/>
      <c r="M461" s="101"/>
      <c r="N461" s="101"/>
      <c r="O461" s="101"/>
      <c r="P461" s="101"/>
      <c r="Q461" s="101"/>
      <c r="R461" s="101"/>
      <c r="S461" s="101"/>
      <c r="T461" s="101"/>
      <c r="U461" s="101"/>
      <c r="V461" s="101"/>
      <c r="W461" s="101"/>
      <c r="X461" s="101"/>
      <c r="Y461" s="101"/>
      <c r="Z461" s="101"/>
      <c r="AA461" s="101"/>
      <c r="AB461" s="101"/>
      <c r="AC461" s="101"/>
      <c r="AD461" s="101"/>
      <c r="AE461" s="101"/>
      <c r="AF461" s="101"/>
      <c r="AG461" s="101"/>
      <c r="AH461" s="101"/>
      <c r="AI461" s="101"/>
    </row>
    <row r="462" spans="3:35" x14ac:dyDescent="0.25">
      <c r="C462" s="79"/>
      <c r="D462" s="79"/>
      <c r="E462" s="80"/>
      <c r="F462" s="80"/>
      <c r="G462" s="80"/>
      <c r="H462" s="80"/>
      <c r="I462" s="80"/>
      <c r="J462" s="85"/>
      <c r="K462" s="86"/>
      <c r="L462" s="85"/>
      <c r="M462" s="87"/>
      <c r="N462" s="87"/>
      <c r="O462" s="87"/>
      <c r="P462" s="87"/>
      <c r="Q462" s="87"/>
      <c r="R462" s="80"/>
      <c r="S462" s="80"/>
      <c r="T462" s="79"/>
      <c r="U462" s="79"/>
      <c r="V462" s="80"/>
      <c r="W462" s="80"/>
      <c r="X462" s="80"/>
      <c r="Y462" s="80"/>
      <c r="Z462" s="80"/>
      <c r="AA462" s="85"/>
      <c r="AB462" s="86"/>
      <c r="AC462" s="85"/>
      <c r="AD462" s="87"/>
      <c r="AE462" s="87"/>
      <c r="AF462" s="87"/>
      <c r="AG462" s="87"/>
      <c r="AH462" s="87"/>
      <c r="AI462" s="80"/>
    </row>
    <row r="463" spans="3:35" x14ac:dyDescent="0.25">
      <c r="C463" s="79"/>
      <c r="D463" s="79"/>
      <c r="E463" s="80"/>
      <c r="F463" s="80"/>
      <c r="G463" s="80"/>
      <c r="H463" s="80"/>
      <c r="I463" s="80"/>
      <c r="J463" s="87"/>
      <c r="K463" s="87"/>
      <c r="L463" s="87"/>
      <c r="M463" s="87"/>
      <c r="N463" s="87"/>
      <c r="O463" s="87"/>
      <c r="P463" s="87"/>
      <c r="Q463" s="87"/>
      <c r="R463" s="80"/>
      <c r="S463" s="80"/>
      <c r="T463" s="79"/>
      <c r="U463" s="79"/>
      <c r="V463" s="80"/>
      <c r="W463" s="80"/>
      <c r="X463" s="80"/>
      <c r="Y463" s="80"/>
      <c r="Z463" s="80"/>
      <c r="AA463" s="87"/>
      <c r="AB463" s="87"/>
      <c r="AC463" s="87"/>
      <c r="AD463" s="87"/>
      <c r="AE463" s="87"/>
      <c r="AF463" s="87"/>
      <c r="AG463" s="87"/>
      <c r="AH463" s="87"/>
      <c r="AI463" s="80"/>
    </row>
    <row r="464" spans="3:35" x14ac:dyDescent="0.25">
      <c r="C464" s="79"/>
      <c r="D464" s="79"/>
      <c r="E464" s="88"/>
      <c r="F464" s="88"/>
      <c r="G464" s="88"/>
      <c r="H464" s="88"/>
      <c r="I464" s="88"/>
      <c r="J464" s="87"/>
      <c r="K464" s="87"/>
      <c r="L464" s="87"/>
      <c r="M464" s="87"/>
      <c r="N464" s="87"/>
      <c r="O464" s="87"/>
      <c r="P464" s="87"/>
      <c r="Q464" s="87"/>
      <c r="R464" s="80"/>
      <c r="S464" s="80"/>
      <c r="T464" s="79"/>
      <c r="U464" s="79"/>
      <c r="V464" s="88"/>
      <c r="W464" s="88"/>
      <c r="X464" s="88"/>
      <c r="Y464" s="88"/>
      <c r="Z464" s="88"/>
      <c r="AA464" s="87"/>
      <c r="AB464" s="87"/>
      <c r="AC464" s="87"/>
      <c r="AD464" s="87"/>
      <c r="AE464" s="87"/>
      <c r="AF464" s="87"/>
      <c r="AG464" s="87"/>
      <c r="AH464" s="87"/>
      <c r="AI464" s="80"/>
    </row>
    <row r="465" spans="3:35" x14ac:dyDescent="0.25">
      <c r="C465" s="79"/>
      <c r="D465" s="79"/>
      <c r="E465" s="88"/>
      <c r="F465" s="88"/>
      <c r="G465" s="88"/>
      <c r="H465" s="88"/>
      <c r="I465" s="88"/>
      <c r="J465" s="87"/>
      <c r="K465" s="87"/>
      <c r="L465" s="87"/>
      <c r="M465" s="87"/>
      <c r="N465" s="87"/>
      <c r="O465" s="87"/>
      <c r="P465" s="87"/>
      <c r="Q465" s="87"/>
      <c r="R465" s="80"/>
      <c r="S465" s="80"/>
      <c r="T465" s="79"/>
      <c r="U465" s="79"/>
      <c r="V465" s="88"/>
      <c r="W465" s="88"/>
      <c r="X465" s="88"/>
      <c r="Y465" s="88"/>
      <c r="Z465" s="88"/>
      <c r="AA465" s="87"/>
      <c r="AB465" s="87"/>
      <c r="AC465" s="87"/>
      <c r="AD465" s="87"/>
      <c r="AE465" s="87"/>
      <c r="AF465" s="87"/>
      <c r="AG465" s="87"/>
      <c r="AH465" s="87"/>
      <c r="AI465" s="80"/>
    </row>
    <row r="466" spans="3:35" x14ac:dyDescent="0.25">
      <c r="C466" s="80"/>
      <c r="D466" s="80"/>
      <c r="E466" s="80"/>
      <c r="F466" s="80"/>
      <c r="G466" s="80"/>
      <c r="H466" s="80"/>
      <c r="I466" s="80"/>
      <c r="J466" s="80"/>
      <c r="K466" s="80"/>
      <c r="L466" s="80"/>
      <c r="M466" s="80"/>
      <c r="N466" s="80"/>
      <c r="O466" s="80"/>
      <c r="P466" s="80"/>
      <c r="Q466" s="80"/>
      <c r="R466" s="80"/>
      <c r="S466" s="80"/>
      <c r="T466" s="80"/>
      <c r="U466" s="80"/>
      <c r="V466" s="80"/>
      <c r="W466" s="80"/>
      <c r="X466" s="80"/>
      <c r="Y466" s="80"/>
      <c r="Z466" s="80"/>
      <c r="AA466" s="80"/>
      <c r="AB466" s="80"/>
      <c r="AC466" s="80"/>
      <c r="AD466" s="80"/>
      <c r="AE466" s="80"/>
      <c r="AF466" s="80"/>
      <c r="AG466" s="80"/>
      <c r="AH466" s="80"/>
      <c r="AI466" s="80"/>
    </row>
    <row r="467" spans="3:35" x14ac:dyDescent="0.25">
      <c r="C467" s="80"/>
      <c r="D467" s="82"/>
      <c r="E467" s="79"/>
      <c r="F467" s="79"/>
      <c r="G467" s="79"/>
      <c r="H467" s="79"/>
      <c r="I467" s="79"/>
      <c r="J467" s="79"/>
      <c r="K467" s="80"/>
      <c r="L467" s="80"/>
      <c r="M467" s="80"/>
      <c r="N467" s="80"/>
      <c r="O467" s="80"/>
      <c r="P467" s="80"/>
      <c r="Q467" s="80"/>
      <c r="R467" s="80"/>
      <c r="S467" s="80"/>
      <c r="T467" s="80"/>
      <c r="U467" s="82"/>
      <c r="V467" s="79"/>
      <c r="W467" s="79"/>
      <c r="X467" s="79"/>
      <c r="Y467" s="79"/>
      <c r="Z467" s="79"/>
      <c r="AA467" s="79"/>
      <c r="AB467" s="80"/>
      <c r="AC467" s="80"/>
      <c r="AD467" s="80"/>
      <c r="AE467" s="80"/>
      <c r="AF467" s="80"/>
      <c r="AG467" s="80"/>
      <c r="AH467" s="80"/>
      <c r="AI467" s="80"/>
    </row>
    <row r="468" spans="3:35" x14ac:dyDescent="0.25">
      <c r="C468" s="80"/>
      <c r="D468" s="79"/>
      <c r="E468" s="80"/>
      <c r="F468" s="80"/>
      <c r="G468" s="80"/>
      <c r="H468" s="80"/>
      <c r="I468" s="80"/>
      <c r="J468" s="87"/>
      <c r="K468" s="87"/>
      <c r="L468" s="87"/>
      <c r="M468" s="87"/>
      <c r="N468" s="87"/>
      <c r="O468" s="87"/>
      <c r="P468" s="87"/>
      <c r="Q468" s="87"/>
      <c r="R468" s="80"/>
      <c r="S468" s="80"/>
      <c r="T468" s="80"/>
      <c r="U468" s="79"/>
      <c r="V468" s="80"/>
      <c r="W468" s="80"/>
      <c r="X468" s="80"/>
      <c r="Y468" s="80"/>
      <c r="Z468" s="80"/>
      <c r="AA468" s="87"/>
      <c r="AB468" s="87"/>
      <c r="AC468" s="87"/>
      <c r="AD468" s="87"/>
      <c r="AE468" s="87"/>
      <c r="AF468" s="87"/>
      <c r="AG468" s="87"/>
      <c r="AH468" s="87"/>
      <c r="AI468" s="80"/>
    </row>
    <row r="469" spans="3:35" x14ac:dyDescent="0.25">
      <c r="C469" s="80"/>
      <c r="D469" s="79"/>
      <c r="E469" s="80"/>
      <c r="F469" s="80"/>
      <c r="G469" s="80"/>
      <c r="H469" s="80"/>
      <c r="I469" s="80"/>
      <c r="J469" s="87"/>
      <c r="K469" s="87"/>
      <c r="L469" s="87"/>
      <c r="M469" s="87"/>
      <c r="N469" s="87"/>
      <c r="O469" s="87"/>
      <c r="P469" s="87"/>
      <c r="Q469" s="87"/>
      <c r="R469" s="80"/>
      <c r="S469" s="80"/>
      <c r="T469" s="80"/>
      <c r="U469" s="79"/>
      <c r="V469" s="80"/>
      <c r="W469" s="80"/>
      <c r="X469" s="80"/>
      <c r="Y469" s="80"/>
      <c r="Z469" s="80"/>
      <c r="AA469" s="87"/>
      <c r="AB469" s="87"/>
      <c r="AC469" s="87"/>
      <c r="AD469" s="87"/>
      <c r="AE469" s="87"/>
      <c r="AF469" s="87"/>
      <c r="AG469" s="87"/>
      <c r="AH469" s="87"/>
      <c r="AI469" s="80"/>
    </row>
    <row r="470" spans="3:35" x14ac:dyDescent="0.25">
      <c r="C470" s="80"/>
      <c r="D470" s="79"/>
      <c r="E470" s="80"/>
      <c r="F470" s="80"/>
      <c r="G470" s="80"/>
      <c r="H470" s="80"/>
      <c r="I470" s="80"/>
      <c r="J470" s="87"/>
      <c r="K470" s="87"/>
      <c r="L470" s="87"/>
      <c r="M470" s="87"/>
      <c r="N470" s="87"/>
      <c r="O470" s="87"/>
      <c r="P470" s="87"/>
      <c r="Q470" s="87"/>
      <c r="R470" s="80"/>
      <c r="S470" s="80"/>
      <c r="T470" s="80"/>
      <c r="U470" s="79"/>
      <c r="V470" s="80"/>
      <c r="W470" s="80"/>
      <c r="X470" s="80"/>
      <c r="Y470" s="80"/>
      <c r="Z470" s="80"/>
      <c r="AA470" s="87"/>
      <c r="AB470" s="87"/>
      <c r="AC470" s="87"/>
      <c r="AD470" s="87"/>
      <c r="AE470" s="87"/>
      <c r="AF470" s="87"/>
      <c r="AG470" s="87"/>
      <c r="AH470" s="87"/>
      <c r="AI470" s="80"/>
    </row>
    <row r="471" spans="3:35" x14ac:dyDescent="0.25">
      <c r="C471" s="80"/>
      <c r="D471" s="80"/>
      <c r="E471" s="80"/>
      <c r="F471" s="80"/>
      <c r="G471" s="80"/>
      <c r="H471" s="80"/>
      <c r="I471" s="80"/>
      <c r="J471" s="80"/>
      <c r="K471" s="80"/>
      <c r="L471" s="80"/>
      <c r="M471" s="80"/>
      <c r="N471" s="80"/>
      <c r="O471" s="80"/>
      <c r="P471" s="80"/>
      <c r="Q471" s="80"/>
      <c r="R471" s="80"/>
      <c r="S471" s="80"/>
      <c r="T471" s="80"/>
      <c r="U471" s="80"/>
      <c r="V471" s="80"/>
      <c r="W471" s="80"/>
      <c r="X471" s="80"/>
      <c r="Y471" s="80"/>
      <c r="Z471" s="80"/>
      <c r="AA471" s="80"/>
      <c r="AB471" s="80"/>
      <c r="AC471" s="80"/>
      <c r="AD471" s="80"/>
      <c r="AE471" s="80"/>
      <c r="AF471" s="80"/>
      <c r="AG471" s="80"/>
      <c r="AH471" s="80"/>
      <c r="AI471" s="80"/>
    </row>
    <row r="472" spans="3:35" x14ac:dyDescent="0.25">
      <c r="C472" s="80"/>
      <c r="D472" s="82"/>
      <c r="E472" s="79"/>
      <c r="F472" s="79"/>
      <c r="G472" s="79"/>
      <c r="H472" s="79"/>
      <c r="I472" s="79"/>
      <c r="J472" s="79"/>
      <c r="K472" s="79"/>
      <c r="L472" s="79"/>
      <c r="M472" s="79"/>
      <c r="N472" s="79"/>
      <c r="O472" s="79"/>
      <c r="P472" s="80"/>
      <c r="Q472" s="80"/>
      <c r="R472" s="80"/>
      <c r="S472" s="80"/>
      <c r="T472" s="80"/>
      <c r="U472" s="82"/>
      <c r="V472" s="79"/>
      <c r="W472" s="79"/>
      <c r="X472" s="79"/>
      <c r="Y472" s="79"/>
      <c r="Z472" s="79"/>
      <c r="AA472" s="79"/>
      <c r="AB472" s="79"/>
      <c r="AC472" s="79"/>
      <c r="AD472" s="79"/>
      <c r="AE472" s="79"/>
      <c r="AF472" s="79"/>
      <c r="AG472" s="80"/>
      <c r="AH472" s="80"/>
      <c r="AI472" s="80"/>
    </row>
    <row r="473" spans="3:35" x14ac:dyDescent="0.25">
      <c r="C473" s="80"/>
      <c r="D473" s="79"/>
      <c r="E473" s="80"/>
      <c r="F473" s="80"/>
      <c r="G473" s="80"/>
      <c r="H473" s="80"/>
      <c r="I473" s="80"/>
      <c r="J473" s="87"/>
      <c r="K473" s="87"/>
      <c r="L473" s="87"/>
      <c r="M473" s="87"/>
      <c r="N473" s="87"/>
      <c r="O473" s="87"/>
      <c r="P473" s="87"/>
      <c r="Q473" s="87"/>
      <c r="R473" s="80"/>
      <c r="S473" s="80"/>
      <c r="T473" s="80"/>
      <c r="U473" s="79"/>
      <c r="V473" s="80"/>
      <c r="W473" s="80"/>
      <c r="X473" s="80"/>
      <c r="Y473" s="80"/>
      <c r="Z473" s="80"/>
      <c r="AA473" s="87"/>
      <c r="AB473" s="87"/>
      <c r="AC473" s="87"/>
      <c r="AD473" s="87"/>
      <c r="AE473" s="87"/>
      <c r="AF473" s="87"/>
      <c r="AG473" s="87"/>
      <c r="AH473" s="87"/>
      <c r="AI473" s="80"/>
    </row>
    <row r="474" spans="3:35" x14ac:dyDescent="0.25">
      <c r="C474" s="80"/>
      <c r="D474" s="79"/>
      <c r="E474" s="80"/>
      <c r="F474" s="80"/>
      <c r="G474" s="80"/>
      <c r="H474" s="80"/>
      <c r="I474" s="80"/>
      <c r="J474" s="87"/>
      <c r="K474" s="87"/>
      <c r="L474" s="87"/>
      <c r="M474" s="87"/>
      <c r="N474" s="87"/>
      <c r="O474" s="87"/>
      <c r="P474" s="87"/>
      <c r="Q474" s="87"/>
      <c r="R474" s="80"/>
      <c r="S474" s="80"/>
      <c r="T474" s="80"/>
      <c r="U474" s="79"/>
      <c r="V474" s="80"/>
      <c r="W474" s="80"/>
      <c r="X474" s="80"/>
      <c r="Y474" s="80"/>
      <c r="Z474" s="80"/>
      <c r="AA474" s="87"/>
      <c r="AB474" s="87"/>
      <c r="AC474" s="87"/>
      <c r="AD474" s="87"/>
      <c r="AE474" s="87"/>
      <c r="AF474" s="87"/>
      <c r="AG474" s="87"/>
      <c r="AH474" s="87"/>
      <c r="AI474" s="80"/>
    </row>
    <row r="475" spans="3:35" x14ac:dyDescent="0.25">
      <c r="C475" s="80"/>
      <c r="D475" s="79"/>
      <c r="E475" s="80"/>
      <c r="F475" s="80"/>
      <c r="G475" s="80"/>
      <c r="H475" s="80"/>
      <c r="I475" s="80"/>
      <c r="J475" s="87"/>
      <c r="K475" s="87"/>
      <c r="L475" s="87"/>
      <c r="M475" s="87"/>
      <c r="N475" s="87"/>
      <c r="O475" s="87"/>
      <c r="P475" s="87"/>
      <c r="Q475" s="87"/>
      <c r="R475" s="80"/>
      <c r="S475" s="80"/>
      <c r="T475" s="80"/>
      <c r="U475" s="79"/>
      <c r="V475" s="80"/>
      <c r="W475" s="80"/>
      <c r="X475" s="80"/>
      <c r="Y475" s="80"/>
      <c r="Z475" s="80"/>
      <c r="AA475" s="87"/>
      <c r="AB475" s="87"/>
      <c r="AC475" s="87"/>
      <c r="AD475" s="87"/>
      <c r="AE475" s="87"/>
      <c r="AF475" s="87"/>
      <c r="AG475" s="87"/>
      <c r="AH475" s="87"/>
      <c r="AI475" s="80"/>
    </row>
    <row r="476" spans="3:35" x14ac:dyDescent="0.25">
      <c r="C476" s="80"/>
      <c r="D476" s="88"/>
      <c r="E476" s="88"/>
      <c r="F476" s="80"/>
      <c r="G476" s="88"/>
      <c r="H476" s="88"/>
      <c r="I476" s="80"/>
      <c r="J476" s="88"/>
      <c r="K476" s="88"/>
      <c r="L476" s="80"/>
      <c r="M476" s="88"/>
      <c r="N476" s="88"/>
      <c r="O476" s="80"/>
      <c r="P476" s="88"/>
      <c r="Q476" s="88"/>
      <c r="R476" s="80"/>
      <c r="S476" s="80"/>
      <c r="T476" s="80"/>
      <c r="U476" s="88"/>
      <c r="V476" s="88"/>
      <c r="W476" s="80"/>
      <c r="X476" s="88"/>
      <c r="Y476" s="88"/>
      <c r="Z476" s="80"/>
      <c r="AA476" s="88"/>
      <c r="AB476" s="88"/>
      <c r="AC476" s="80"/>
      <c r="AD476" s="88"/>
      <c r="AE476" s="88"/>
      <c r="AF476" s="80"/>
      <c r="AG476" s="88"/>
      <c r="AH476" s="88"/>
      <c r="AI476" s="80"/>
    </row>
    <row r="477" spans="3:35" x14ac:dyDescent="0.25">
      <c r="C477" s="79"/>
      <c r="D477" s="79"/>
      <c r="E477" s="80"/>
      <c r="F477" s="80"/>
      <c r="G477" s="80"/>
      <c r="H477" s="80"/>
      <c r="I477" s="80"/>
      <c r="J477" s="85"/>
      <c r="K477" s="86"/>
      <c r="L477" s="85"/>
      <c r="M477" s="87"/>
      <c r="N477" s="87"/>
      <c r="O477" s="87"/>
      <c r="P477" s="87"/>
      <c r="Q477" s="87"/>
      <c r="R477" s="80"/>
      <c r="S477" s="80"/>
      <c r="T477" s="79"/>
      <c r="U477" s="79"/>
      <c r="V477" s="80"/>
      <c r="W477" s="80"/>
      <c r="X477" s="80"/>
      <c r="Y477" s="80"/>
      <c r="Z477" s="80"/>
      <c r="AA477" s="85"/>
      <c r="AB477" s="86"/>
      <c r="AC477" s="85"/>
      <c r="AD477" s="87"/>
      <c r="AE477" s="87"/>
      <c r="AF477" s="87"/>
      <c r="AG477" s="87"/>
      <c r="AH477" s="87"/>
      <c r="AI477" s="80"/>
    </row>
    <row r="478" spans="3:35" ht="15.75" thickBot="1" x14ac:dyDescent="0.3">
      <c r="C478" s="79"/>
      <c r="D478" s="79"/>
      <c r="E478" s="88"/>
      <c r="F478" s="88"/>
      <c r="G478" s="88"/>
      <c r="H478" s="88"/>
      <c r="I478" s="88"/>
      <c r="J478" s="87"/>
      <c r="K478" s="87"/>
      <c r="L478" s="87"/>
      <c r="M478" s="87"/>
      <c r="N478" s="87"/>
      <c r="O478" s="87"/>
      <c r="P478" s="87"/>
      <c r="Q478" s="87"/>
      <c r="R478" s="80"/>
      <c r="S478" s="89"/>
      <c r="T478" s="79"/>
      <c r="U478" s="79"/>
      <c r="V478" s="88"/>
      <c r="W478" s="88"/>
      <c r="X478" s="88"/>
      <c r="Y478" s="88"/>
      <c r="Z478" s="88"/>
      <c r="AA478" s="87"/>
      <c r="AB478" s="87"/>
      <c r="AC478" s="87"/>
      <c r="AD478" s="87"/>
      <c r="AE478" s="87"/>
      <c r="AF478" s="87"/>
      <c r="AG478" s="87"/>
      <c r="AH478" s="87"/>
      <c r="AI478" s="90"/>
    </row>
    <row r="479" spans="3:35" ht="15" customHeight="1" x14ac:dyDescent="0.25">
      <c r="C479" s="91"/>
      <c r="D479" s="79"/>
      <c r="E479" s="88"/>
      <c r="F479" s="88"/>
      <c r="G479" s="88"/>
      <c r="H479" s="88"/>
      <c r="I479" s="88"/>
      <c r="J479" s="87"/>
      <c r="K479" s="87"/>
      <c r="L479" s="87"/>
      <c r="M479" s="87"/>
      <c r="N479" s="87"/>
      <c r="O479" s="87"/>
      <c r="P479" s="87"/>
      <c r="Q479" s="87"/>
      <c r="R479" s="80"/>
      <c r="S479" s="89"/>
      <c r="T479" s="79"/>
      <c r="U479" s="79"/>
      <c r="V479" s="88"/>
      <c r="W479" s="88"/>
      <c r="X479" s="88"/>
      <c r="Y479" s="88"/>
      <c r="Z479" s="88"/>
      <c r="AA479" s="87"/>
      <c r="AB479" s="87"/>
      <c r="AC479" s="87"/>
      <c r="AD479" s="87"/>
      <c r="AE479" s="87"/>
      <c r="AF479" s="87"/>
      <c r="AG479" s="87"/>
      <c r="AH479" s="92"/>
      <c r="AI479" s="315" t="str">
        <f>AI53</f>
        <v>003611 Version 4</v>
      </c>
    </row>
    <row r="480" spans="3:35" ht="15.75" thickBot="1" x14ac:dyDescent="0.3">
      <c r="C480" s="93"/>
      <c r="D480" s="94"/>
      <c r="E480" s="94"/>
      <c r="F480" s="94"/>
      <c r="G480" s="94"/>
      <c r="H480" s="94"/>
      <c r="I480" s="94"/>
      <c r="J480" s="94"/>
      <c r="K480" s="94"/>
      <c r="L480" s="94"/>
      <c r="M480" s="94"/>
      <c r="N480" s="94"/>
      <c r="O480" s="94"/>
      <c r="P480" s="94"/>
      <c r="Q480" s="94"/>
      <c r="R480" s="94"/>
      <c r="S480" s="95"/>
      <c r="T480" s="94"/>
      <c r="U480" s="94"/>
      <c r="V480" s="94"/>
      <c r="W480" s="94"/>
      <c r="X480" s="94"/>
      <c r="Y480" s="94"/>
      <c r="Z480" s="94"/>
      <c r="AA480" s="94"/>
      <c r="AB480" s="94"/>
      <c r="AC480" s="94"/>
      <c r="AD480" s="94"/>
      <c r="AE480" s="94"/>
      <c r="AF480" s="94"/>
      <c r="AG480" s="94"/>
      <c r="AH480" s="96"/>
      <c r="AI480" s="316"/>
    </row>
    <row r="481" spans="1:35" x14ac:dyDescent="0.25">
      <c r="C481" s="7"/>
      <c r="D481" s="9"/>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7"/>
      <c r="AI481" s="316"/>
    </row>
    <row r="482" spans="1:35" x14ac:dyDescent="0.25">
      <c r="C482" s="7"/>
      <c r="D482" s="9"/>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7"/>
      <c r="AI482" s="316"/>
    </row>
    <row r="483" spans="1:35" x14ac:dyDescent="0.25">
      <c r="A483" s="363" t="s">
        <v>1904</v>
      </c>
      <c r="B483" s="363"/>
      <c r="C483" s="7"/>
      <c r="D483" s="9"/>
      <c r="E483" s="27"/>
      <c r="F483" s="27"/>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7"/>
      <c r="AI483" s="316"/>
    </row>
    <row r="484" spans="1:35" x14ac:dyDescent="0.25">
      <c r="A484" s="173" t="s">
        <v>739</v>
      </c>
      <c r="C484" s="7"/>
      <c r="D484" s="9"/>
      <c r="E484" s="27"/>
      <c r="F484" s="27"/>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7"/>
      <c r="AI484" s="316"/>
    </row>
    <row r="485" spans="1:35" ht="15.75" thickBot="1" x14ac:dyDescent="0.3">
      <c r="C485" s="317" t="s">
        <v>3794</v>
      </c>
      <c r="D485" s="317"/>
      <c r="E485" s="317"/>
      <c r="F485" s="317"/>
      <c r="G485" s="317"/>
      <c r="H485" s="317"/>
      <c r="I485" s="317"/>
      <c r="J485" s="317"/>
      <c r="K485" s="317"/>
      <c r="L485" s="317"/>
      <c r="M485" s="317"/>
      <c r="N485" s="317"/>
      <c r="O485" s="317"/>
      <c r="P485" s="317"/>
      <c r="Q485" s="317"/>
      <c r="R485" s="317"/>
      <c r="S485" s="317"/>
      <c r="T485" s="317"/>
      <c r="U485" s="317"/>
      <c r="V485" s="317"/>
      <c r="W485" s="317"/>
      <c r="X485" s="317"/>
      <c r="Y485" s="317"/>
      <c r="Z485" s="317"/>
      <c r="AA485" s="317"/>
      <c r="AB485" s="317"/>
      <c r="AC485" s="317"/>
      <c r="AD485" s="317"/>
      <c r="AE485" s="317"/>
      <c r="AF485" s="317"/>
      <c r="AG485" s="317"/>
      <c r="AH485" s="317"/>
      <c r="AI485" s="317"/>
    </row>
    <row r="486" spans="1:35" x14ac:dyDescent="0.25">
      <c r="C486" s="319"/>
      <c r="D486" s="320"/>
      <c r="E486" s="320"/>
      <c r="F486" s="320"/>
      <c r="G486" s="320"/>
      <c r="H486" s="320"/>
      <c r="I486" s="320"/>
      <c r="J486" s="323" t="s">
        <v>58</v>
      </c>
      <c r="K486" s="324"/>
      <c r="L486" s="324"/>
      <c r="M486" s="324"/>
      <c r="N486" s="324"/>
      <c r="O486" s="324"/>
      <c r="P486" s="324"/>
      <c r="Q486" s="324"/>
      <c r="R486" s="324"/>
      <c r="S486" s="324"/>
      <c r="T486" s="324"/>
      <c r="U486" s="324"/>
      <c r="V486" s="324"/>
      <c r="W486" s="324"/>
      <c r="X486" s="324"/>
      <c r="Y486" s="324"/>
      <c r="Z486" s="324"/>
      <c r="AA486" s="324"/>
      <c r="AB486" s="325"/>
      <c r="AC486" s="332" t="s">
        <v>772</v>
      </c>
      <c r="AD486" s="333"/>
      <c r="AE486" s="333"/>
      <c r="AF486" s="333"/>
      <c r="AG486" s="333"/>
      <c r="AH486" s="333"/>
      <c r="AI486" s="334"/>
    </row>
    <row r="487" spans="1:35" ht="15.75" thickBot="1" x14ac:dyDescent="0.3">
      <c r="C487" s="321"/>
      <c r="D487" s="322"/>
      <c r="E487" s="322"/>
      <c r="F487" s="322"/>
      <c r="G487" s="322"/>
      <c r="H487" s="322"/>
      <c r="I487" s="322"/>
      <c r="J487" s="326"/>
      <c r="K487" s="327"/>
      <c r="L487" s="327"/>
      <c r="M487" s="327"/>
      <c r="N487" s="327"/>
      <c r="O487" s="327"/>
      <c r="P487" s="327"/>
      <c r="Q487" s="327"/>
      <c r="R487" s="327"/>
      <c r="S487" s="327"/>
      <c r="T487" s="327"/>
      <c r="U487" s="327"/>
      <c r="V487" s="327"/>
      <c r="W487" s="327"/>
      <c r="X487" s="327"/>
      <c r="Y487" s="327"/>
      <c r="Z487" s="327"/>
      <c r="AA487" s="327"/>
      <c r="AB487" s="328"/>
      <c r="AC487" s="335" t="str">
        <f>IF($AC$2&lt;&gt;"",$AC$2,"")</f>
        <v/>
      </c>
      <c r="AD487" s="336"/>
      <c r="AE487" s="336"/>
      <c r="AF487" s="336"/>
      <c r="AG487" s="336"/>
      <c r="AH487" s="336"/>
      <c r="AI487" s="337"/>
    </row>
    <row r="488" spans="1:35" ht="15" customHeight="1" x14ac:dyDescent="0.25">
      <c r="C488" s="338" t="s">
        <v>1906</v>
      </c>
      <c r="D488" s="339"/>
      <c r="E488" s="339"/>
      <c r="F488" s="339"/>
      <c r="G488" s="339"/>
      <c r="H488" s="339"/>
      <c r="I488" s="340"/>
      <c r="J488" s="326"/>
      <c r="K488" s="327"/>
      <c r="L488" s="327"/>
      <c r="M488" s="327"/>
      <c r="N488" s="327"/>
      <c r="O488" s="327"/>
      <c r="P488" s="327"/>
      <c r="Q488" s="327"/>
      <c r="R488" s="327"/>
      <c r="S488" s="327"/>
      <c r="T488" s="327"/>
      <c r="U488" s="327"/>
      <c r="V488" s="327"/>
      <c r="W488" s="327"/>
      <c r="X488" s="327"/>
      <c r="Y488" s="327"/>
      <c r="Z488" s="327"/>
      <c r="AA488" s="327"/>
      <c r="AB488" s="328"/>
      <c r="AC488" s="323" t="s">
        <v>59</v>
      </c>
      <c r="AD488" s="324"/>
      <c r="AE488" s="324"/>
      <c r="AF488" s="324"/>
      <c r="AG488" s="324"/>
      <c r="AH488" s="324"/>
      <c r="AI488" s="325"/>
    </row>
    <row r="489" spans="1:35" ht="15.75" customHeight="1" thickBot="1" x14ac:dyDescent="0.3">
      <c r="C489" s="341" t="s">
        <v>1905</v>
      </c>
      <c r="D489" s="342"/>
      <c r="E489" s="342"/>
      <c r="F489" s="342"/>
      <c r="G489" s="342"/>
      <c r="H489" s="342"/>
      <c r="I489" s="343"/>
      <c r="J489" s="326"/>
      <c r="K489" s="327"/>
      <c r="L489" s="327"/>
      <c r="M489" s="327"/>
      <c r="N489" s="327"/>
      <c r="O489" s="327"/>
      <c r="P489" s="327"/>
      <c r="Q489" s="327"/>
      <c r="R489" s="327"/>
      <c r="S489" s="327"/>
      <c r="T489" s="327"/>
      <c r="U489" s="327"/>
      <c r="V489" s="327"/>
      <c r="W489" s="327"/>
      <c r="X489" s="327"/>
      <c r="Y489" s="327"/>
      <c r="Z489" s="327"/>
      <c r="AA489" s="327"/>
      <c r="AB489" s="328"/>
      <c r="AC489" s="335" t="str">
        <f>IF($AC$4&lt;&gt;"",$AC$4,"")</f>
        <v/>
      </c>
      <c r="AD489" s="336"/>
      <c r="AE489" s="336"/>
      <c r="AF489" s="336"/>
      <c r="AG489" s="336"/>
      <c r="AH489" s="336"/>
      <c r="AI489" s="337"/>
    </row>
    <row r="490" spans="1:35" ht="15.75" thickBot="1" x14ac:dyDescent="0.3">
      <c r="C490" s="344"/>
      <c r="D490" s="345"/>
      <c r="E490" s="345"/>
      <c r="F490" s="345"/>
      <c r="G490" s="345"/>
      <c r="H490" s="345"/>
      <c r="I490" s="346"/>
      <c r="J490" s="329"/>
      <c r="K490" s="330"/>
      <c r="L490" s="330"/>
      <c r="M490" s="330"/>
      <c r="N490" s="330"/>
      <c r="O490" s="330"/>
      <c r="P490" s="330"/>
      <c r="Q490" s="330"/>
      <c r="R490" s="330"/>
      <c r="S490" s="330"/>
      <c r="T490" s="330"/>
      <c r="U490" s="330"/>
      <c r="V490" s="330"/>
      <c r="W490" s="330"/>
      <c r="X490" s="330"/>
      <c r="Y490" s="330"/>
      <c r="Z490" s="330"/>
      <c r="AA490" s="330"/>
      <c r="AB490" s="331"/>
      <c r="AC490" s="347" t="s">
        <v>1637</v>
      </c>
      <c r="AD490" s="348"/>
      <c r="AE490" s="348"/>
      <c r="AF490" s="348"/>
      <c r="AG490" s="349" t="str">
        <f>IF($AG$5&lt;&gt;"",$AG$5,"")</f>
        <v>3</v>
      </c>
      <c r="AH490" s="349"/>
      <c r="AI490" s="75"/>
    </row>
    <row r="491" spans="1:35" x14ac:dyDescent="0.25">
      <c r="C491" s="21"/>
      <c r="D491" s="21"/>
      <c r="E491" s="21"/>
      <c r="F491" s="21"/>
      <c r="G491" s="21"/>
      <c r="H491" s="21"/>
      <c r="I491" s="21"/>
      <c r="J491" s="21"/>
      <c r="K491" s="21"/>
      <c r="L491" s="21"/>
      <c r="M491" s="21"/>
      <c r="N491" s="21"/>
      <c r="O491" s="21"/>
      <c r="P491" s="21"/>
      <c r="Q491" s="21"/>
      <c r="R491" s="21"/>
      <c r="S491" s="21"/>
      <c r="T491" s="21"/>
      <c r="U491" s="21"/>
      <c r="V491" s="21"/>
      <c r="W491" s="21"/>
      <c r="X491" s="21"/>
      <c r="Y491" s="21"/>
      <c r="Z491" s="21"/>
      <c r="AA491" s="21"/>
      <c r="AB491" s="21"/>
      <c r="AC491" s="21"/>
      <c r="AD491" s="21"/>
      <c r="AE491" s="21"/>
      <c r="AF491" s="21"/>
      <c r="AG491" s="21"/>
      <c r="AH491" s="7"/>
      <c r="AI491" s="7"/>
    </row>
    <row r="492" spans="1:35" ht="18.75" x14ac:dyDescent="0.3">
      <c r="C492" s="78"/>
      <c r="D492" s="79"/>
      <c r="E492" s="80"/>
      <c r="F492" s="80"/>
      <c r="G492" s="80"/>
      <c r="H492" s="79"/>
      <c r="I492" s="79"/>
      <c r="J492" s="79"/>
      <c r="K492" s="79"/>
      <c r="L492" s="79"/>
      <c r="M492" s="79"/>
      <c r="N492" s="79"/>
      <c r="O492" s="79"/>
      <c r="P492" s="81"/>
      <c r="Q492" s="81"/>
      <c r="R492" s="81"/>
      <c r="S492" s="81"/>
      <c r="T492" s="79"/>
      <c r="U492" s="79"/>
      <c r="V492" s="79"/>
      <c r="W492" s="79"/>
      <c r="X492" s="79"/>
      <c r="Y492" s="79"/>
      <c r="Z492" s="79"/>
      <c r="AA492" s="79"/>
      <c r="AB492" s="79"/>
      <c r="AC492" s="79"/>
      <c r="AD492" s="79"/>
      <c r="AE492" s="79"/>
      <c r="AF492" s="79"/>
      <c r="AG492" s="79"/>
      <c r="AH492" s="80"/>
      <c r="AI492" s="80"/>
    </row>
    <row r="493" spans="1:35" x14ac:dyDescent="0.25">
      <c r="C493" s="80"/>
      <c r="D493" s="99"/>
      <c r="E493" s="99"/>
      <c r="F493" s="99"/>
      <c r="G493" s="99"/>
      <c r="H493" s="99"/>
      <c r="I493" s="99"/>
      <c r="J493" s="99"/>
      <c r="K493" s="99"/>
      <c r="L493" s="99"/>
      <c r="M493" s="99"/>
      <c r="N493" s="99"/>
      <c r="O493" s="99"/>
      <c r="P493" s="99"/>
      <c r="Q493" s="99"/>
      <c r="R493" s="99"/>
      <c r="S493" s="99"/>
      <c r="T493" s="99"/>
      <c r="U493" s="99"/>
      <c r="V493" s="99"/>
      <c r="W493" s="99"/>
      <c r="X493" s="99"/>
      <c r="Y493" s="99"/>
      <c r="Z493" s="99"/>
      <c r="AA493" s="99"/>
      <c r="AB493" s="99"/>
      <c r="AC493" s="99"/>
      <c r="AD493" s="99"/>
      <c r="AE493" s="99"/>
      <c r="AF493" s="99"/>
      <c r="AG493" s="99"/>
      <c r="AH493" s="79"/>
      <c r="AI493" s="80"/>
    </row>
    <row r="494" spans="1:35" x14ac:dyDescent="0.25">
      <c r="C494" s="80"/>
      <c r="D494" s="99"/>
      <c r="E494" s="99"/>
      <c r="F494" s="99"/>
      <c r="G494" s="99"/>
      <c r="H494" s="99"/>
      <c r="I494" s="99"/>
      <c r="J494" s="99"/>
      <c r="K494" s="99"/>
      <c r="L494" s="99"/>
      <c r="M494" s="99"/>
      <c r="N494" s="99"/>
      <c r="O494" s="99"/>
      <c r="P494" s="99"/>
      <c r="Q494" s="99"/>
      <c r="R494" s="99"/>
      <c r="S494" s="99"/>
      <c r="T494" s="99"/>
      <c r="U494" s="99"/>
      <c r="V494" s="99"/>
      <c r="W494" s="99"/>
      <c r="X494" s="99"/>
      <c r="Y494" s="99"/>
      <c r="Z494" s="99"/>
      <c r="AA494" s="99"/>
      <c r="AB494" s="99"/>
      <c r="AC494" s="99"/>
      <c r="AD494" s="99"/>
      <c r="AE494" s="99"/>
      <c r="AF494" s="99"/>
      <c r="AG494" s="99"/>
      <c r="AH494" s="79"/>
      <c r="AI494" s="80"/>
    </row>
    <row r="495" spans="1:35" x14ac:dyDescent="0.25">
      <c r="C495" s="80"/>
      <c r="D495" s="99"/>
      <c r="E495" s="99"/>
      <c r="F495" s="99"/>
      <c r="G495" s="99"/>
      <c r="H495" s="99"/>
      <c r="I495" s="99"/>
      <c r="J495" s="99"/>
      <c r="K495" s="99"/>
      <c r="L495" s="99"/>
      <c r="M495" s="99"/>
      <c r="N495" s="99"/>
      <c r="O495" s="99"/>
      <c r="P495" s="99"/>
      <c r="Q495" s="99"/>
      <c r="R495" s="99"/>
      <c r="S495" s="99"/>
      <c r="T495" s="99"/>
      <c r="U495" s="99"/>
      <c r="V495" s="99"/>
      <c r="W495" s="99"/>
      <c r="X495" s="99"/>
      <c r="Y495" s="99"/>
      <c r="Z495" s="99"/>
      <c r="AA495" s="99"/>
      <c r="AB495" s="99"/>
      <c r="AC495" s="99"/>
      <c r="AD495" s="99"/>
      <c r="AE495" s="99"/>
      <c r="AF495" s="99"/>
      <c r="AG495" s="99"/>
      <c r="AH495" s="79"/>
      <c r="AI495" s="80"/>
    </row>
    <row r="496" spans="1:35" x14ac:dyDescent="0.25">
      <c r="C496" s="79"/>
      <c r="D496" s="82"/>
      <c r="E496" s="79"/>
      <c r="F496" s="79"/>
      <c r="G496" s="79"/>
      <c r="H496" s="79"/>
      <c r="I496" s="79"/>
      <c r="J496" s="79"/>
      <c r="K496" s="79"/>
      <c r="L496" s="79"/>
      <c r="M496" s="79"/>
      <c r="N496" s="79"/>
      <c r="O496" s="79"/>
      <c r="P496" s="79"/>
      <c r="Q496" s="79"/>
      <c r="R496" s="79"/>
      <c r="S496" s="79"/>
      <c r="T496" s="79"/>
      <c r="U496" s="79"/>
      <c r="V496" s="79"/>
      <c r="W496" s="79"/>
      <c r="X496" s="79"/>
      <c r="Y496" s="79"/>
      <c r="Z496" s="79"/>
      <c r="AA496" s="79"/>
      <c r="AB496" s="79"/>
      <c r="AC496" s="79"/>
      <c r="AD496" s="79"/>
      <c r="AE496" s="79"/>
      <c r="AF496" s="79"/>
      <c r="AG496" s="79"/>
      <c r="AH496" s="79"/>
      <c r="AI496" s="79"/>
    </row>
    <row r="497" spans="3:35" x14ac:dyDescent="0.25">
      <c r="C497" s="79"/>
      <c r="D497" s="82"/>
      <c r="E497" s="79"/>
      <c r="F497" s="79"/>
      <c r="G497" s="79"/>
      <c r="H497" s="79"/>
      <c r="I497" s="79"/>
      <c r="J497" s="79"/>
      <c r="K497" s="79"/>
      <c r="L497" s="79"/>
      <c r="M497" s="79"/>
      <c r="N497" s="79"/>
      <c r="O497" s="79"/>
      <c r="P497" s="79"/>
      <c r="Q497" s="79"/>
      <c r="R497" s="79"/>
      <c r="S497" s="79"/>
      <c r="T497" s="79"/>
      <c r="U497" s="79"/>
      <c r="V497" s="79"/>
      <c r="W497" s="79"/>
      <c r="X497" s="79"/>
      <c r="Y497" s="79"/>
      <c r="Z497" s="79"/>
      <c r="AA497" s="79"/>
      <c r="AB497" s="79"/>
      <c r="AC497" s="79"/>
      <c r="AD497" s="79"/>
      <c r="AE497" s="79"/>
      <c r="AF497" s="79"/>
      <c r="AG497" s="79"/>
      <c r="AH497" s="79"/>
      <c r="AI497" s="79"/>
    </row>
    <row r="498" spans="3:35" x14ac:dyDescent="0.25">
      <c r="C498" s="100"/>
      <c r="D498" s="100"/>
      <c r="E498" s="100"/>
      <c r="F498" s="100"/>
      <c r="G498" s="100"/>
      <c r="H498" s="100"/>
      <c r="I498" s="100"/>
      <c r="J498" s="100"/>
      <c r="K498" s="100"/>
      <c r="L498" s="100"/>
      <c r="M498" s="100"/>
      <c r="N498" s="100"/>
      <c r="O498" s="100"/>
      <c r="P498" s="100"/>
      <c r="Q498" s="100"/>
      <c r="R498" s="100"/>
      <c r="S498" s="83"/>
      <c r="T498" s="100"/>
      <c r="U498" s="100"/>
      <c r="V498" s="100"/>
      <c r="W498" s="100"/>
      <c r="X498" s="100"/>
      <c r="Y498" s="100"/>
      <c r="Z498" s="100"/>
      <c r="AA498" s="100"/>
      <c r="AB498" s="100"/>
      <c r="AC498" s="100"/>
      <c r="AD498" s="100"/>
      <c r="AE498" s="100"/>
      <c r="AF498" s="100"/>
      <c r="AG498" s="100"/>
      <c r="AH498" s="100"/>
      <c r="AI498" s="100"/>
    </row>
    <row r="499" spans="3:35" x14ac:dyDescent="0.25">
      <c r="C499" s="100"/>
      <c r="D499" s="100"/>
      <c r="E499" s="100"/>
      <c r="F499" s="100"/>
      <c r="G499" s="100"/>
      <c r="H499" s="100"/>
      <c r="I499" s="100"/>
      <c r="J499" s="100"/>
      <c r="K499" s="100"/>
      <c r="L499" s="100"/>
      <c r="M499" s="100"/>
      <c r="N499" s="100"/>
      <c r="O499" s="100"/>
      <c r="P499" s="100"/>
      <c r="Q499" s="100"/>
      <c r="R499" s="100"/>
      <c r="S499" s="84"/>
      <c r="T499" s="100"/>
      <c r="U499" s="100"/>
      <c r="V499" s="100"/>
      <c r="W499" s="100"/>
      <c r="X499" s="100"/>
      <c r="Y499" s="100"/>
      <c r="Z499" s="100"/>
      <c r="AA499" s="100"/>
      <c r="AB499" s="100"/>
      <c r="AC499" s="100"/>
      <c r="AD499" s="100"/>
      <c r="AE499" s="100"/>
      <c r="AF499" s="100"/>
      <c r="AG499" s="100"/>
      <c r="AH499" s="100"/>
      <c r="AI499" s="100"/>
    </row>
    <row r="500" spans="3:35" x14ac:dyDescent="0.25">
      <c r="C500" s="79"/>
      <c r="D500" s="79"/>
      <c r="E500" s="80"/>
      <c r="F500" s="80"/>
      <c r="G500" s="80"/>
      <c r="H500" s="80"/>
      <c r="I500" s="80"/>
      <c r="J500" s="85"/>
      <c r="K500" s="86"/>
      <c r="L500" s="85"/>
      <c r="M500" s="87"/>
      <c r="N500" s="87"/>
      <c r="O500" s="87"/>
      <c r="P500" s="87"/>
      <c r="Q500" s="87"/>
      <c r="R500" s="80"/>
      <c r="S500" s="80"/>
      <c r="T500" s="80"/>
      <c r="U500" s="79"/>
      <c r="V500" s="79"/>
      <c r="W500" s="80"/>
      <c r="X500" s="80"/>
      <c r="Y500" s="80"/>
      <c r="Z500" s="80"/>
      <c r="AA500" s="80"/>
      <c r="AB500" s="85"/>
      <c r="AC500" s="86"/>
      <c r="AD500" s="85"/>
      <c r="AE500" s="87"/>
      <c r="AF500" s="87"/>
      <c r="AG500" s="87"/>
      <c r="AH500" s="87"/>
      <c r="AI500" s="87"/>
    </row>
    <row r="501" spans="3:35" x14ac:dyDescent="0.25">
      <c r="C501" s="79"/>
      <c r="D501" s="80"/>
      <c r="E501" s="80"/>
      <c r="F501" s="80"/>
      <c r="G501" s="80"/>
      <c r="H501" s="80"/>
      <c r="I501" s="80"/>
      <c r="J501" s="87"/>
      <c r="K501" s="87"/>
      <c r="L501" s="87"/>
      <c r="M501" s="87"/>
      <c r="N501" s="87"/>
      <c r="O501" s="87"/>
      <c r="P501" s="87"/>
      <c r="Q501" s="87"/>
      <c r="R501" s="80"/>
      <c r="S501" s="80"/>
      <c r="T501" s="80"/>
      <c r="U501" s="79"/>
      <c r="V501" s="79"/>
      <c r="W501" s="80"/>
      <c r="X501" s="80"/>
      <c r="Y501" s="80"/>
      <c r="Z501" s="80"/>
      <c r="AA501" s="80"/>
      <c r="AB501" s="87"/>
      <c r="AC501" s="87"/>
      <c r="AD501" s="87"/>
      <c r="AE501" s="87"/>
      <c r="AF501" s="87"/>
      <c r="AG501" s="87"/>
      <c r="AH501" s="87"/>
      <c r="AI501" s="87"/>
    </row>
    <row r="502" spans="3:35" x14ac:dyDescent="0.25">
      <c r="C502" s="79"/>
      <c r="D502" s="88"/>
      <c r="E502" s="88"/>
      <c r="F502" s="88"/>
      <c r="G502" s="88"/>
      <c r="H502" s="88"/>
      <c r="I502" s="87"/>
      <c r="J502" s="87"/>
      <c r="K502" s="87"/>
      <c r="L502" s="87"/>
      <c r="M502" s="87"/>
      <c r="N502" s="87"/>
      <c r="O502" s="87"/>
      <c r="P502" s="87"/>
      <c r="Q502" s="87"/>
      <c r="R502" s="80"/>
      <c r="S502" s="80"/>
      <c r="T502" s="80"/>
      <c r="U502" s="79"/>
      <c r="V502" s="79"/>
      <c r="W502" s="88"/>
      <c r="X502" s="88"/>
      <c r="Y502" s="88"/>
      <c r="Z502" s="88"/>
      <c r="AA502" s="88"/>
      <c r="AB502" s="87"/>
      <c r="AC502" s="87"/>
      <c r="AD502" s="87"/>
      <c r="AE502" s="87"/>
      <c r="AF502" s="87"/>
      <c r="AG502" s="87"/>
      <c r="AH502" s="87"/>
      <c r="AI502" s="87"/>
    </row>
    <row r="503" spans="3:35" x14ac:dyDescent="0.25">
      <c r="C503" s="79"/>
      <c r="D503" s="88"/>
      <c r="E503" s="88"/>
      <c r="F503" s="88"/>
      <c r="G503" s="88"/>
      <c r="H503" s="88"/>
      <c r="I503" s="87"/>
      <c r="J503" s="87"/>
      <c r="K503" s="87"/>
      <c r="L503" s="87"/>
      <c r="M503" s="87"/>
      <c r="N503" s="87"/>
      <c r="O503" s="87"/>
      <c r="P503" s="87"/>
      <c r="Q503" s="87"/>
      <c r="R503" s="80"/>
      <c r="S503" s="80"/>
      <c r="T503" s="80"/>
      <c r="U503" s="79"/>
      <c r="V503" s="79"/>
      <c r="W503" s="88"/>
      <c r="X503" s="88"/>
      <c r="Y503" s="88"/>
      <c r="Z503" s="88"/>
      <c r="AA503" s="88"/>
      <c r="AB503" s="87"/>
      <c r="AC503" s="87"/>
      <c r="AD503" s="87"/>
      <c r="AE503" s="87"/>
      <c r="AF503" s="87"/>
      <c r="AG503" s="87"/>
      <c r="AH503" s="87"/>
      <c r="AI503" s="87"/>
    </row>
    <row r="504" spans="3:35" x14ac:dyDescent="0.25">
      <c r="C504" s="80"/>
      <c r="D504" s="80"/>
      <c r="E504" s="80"/>
      <c r="F504" s="80"/>
      <c r="G504" s="80"/>
      <c r="H504" s="80"/>
      <c r="I504" s="80"/>
      <c r="J504" s="80"/>
      <c r="K504" s="80"/>
      <c r="L504" s="80"/>
      <c r="M504" s="80"/>
      <c r="N504" s="80"/>
      <c r="O504" s="80"/>
      <c r="P504" s="80"/>
      <c r="Q504" s="80"/>
      <c r="R504" s="80"/>
      <c r="S504" s="80"/>
      <c r="T504" s="80"/>
      <c r="U504" s="80"/>
      <c r="V504" s="80"/>
      <c r="W504" s="80"/>
      <c r="X504" s="80"/>
      <c r="Y504" s="80"/>
      <c r="Z504" s="80"/>
      <c r="AA504" s="80"/>
      <c r="AB504" s="80"/>
      <c r="AC504" s="80"/>
      <c r="AD504" s="80"/>
      <c r="AE504" s="80"/>
      <c r="AF504" s="80"/>
      <c r="AG504" s="80"/>
      <c r="AH504" s="80"/>
      <c r="AI504" s="80"/>
    </row>
    <row r="505" spans="3:35" x14ac:dyDescent="0.25">
      <c r="C505" s="80"/>
      <c r="D505" s="79"/>
      <c r="E505" s="79"/>
      <c r="F505" s="79"/>
      <c r="G505" s="79"/>
      <c r="H505" s="79"/>
      <c r="I505" s="79"/>
      <c r="J505" s="79"/>
      <c r="K505" s="80"/>
      <c r="L505" s="80"/>
      <c r="M505" s="80"/>
      <c r="N505" s="80"/>
      <c r="O505" s="80"/>
      <c r="P505" s="80"/>
      <c r="Q505" s="80"/>
      <c r="R505" s="80"/>
      <c r="S505" s="80"/>
      <c r="T505" s="80"/>
      <c r="U505" s="80"/>
      <c r="V505" s="82"/>
      <c r="W505" s="79"/>
      <c r="X505" s="79"/>
      <c r="Y505" s="79"/>
      <c r="Z505" s="79"/>
      <c r="AA505" s="79"/>
      <c r="AB505" s="79"/>
      <c r="AC505" s="80"/>
      <c r="AD505" s="80"/>
      <c r="AE505" s="80"/>
      <c r="AF505" s="80"/>
      <c r="AG505" s="80"/>
      <c r="AH505" s="80"/>
      <c r="AI505" s="80"/>
    </row>
    <row r="506" spans="3:35" x14ac:dyDescent="0.25">
      <c r="C506" s="80"/>
      <c r="D506" s="80"/>
      <c r="E506" s="80"/>
      <c r="F506" s="80"/>
      <c r="G506" s="80"/>
      <c r="H506" s="80"/>
      <c r="I506" s="87"/>
      <c r="J506" s="87"/>
      <c r="K506" s="87"/>
      <c r="L506" s="87"/>
      <c r="M506" s="87"/>
      <c r="N506" s="87"/>
      <c r="O506" s="87"/>
      <c r="P506" s="87"/>
      <c r="Q506" s="87"/>
      <c r="R506" s="80"/>
      <c r="S506" s="80"/>
      <c r="T506" s="80"/>
      <c r="U506" s="80"/>
      <c r="V506" s="79"/>
      <c r="W506" s="80"/>
      <c r="X506" s="80"/>
      <c r="Y506" s="80"/>
      <c r="Z506" s="80"/>
      <c r="AA506" s="80"/>
      <c r="AB506" s="87"/>
      <c r="AC506" s="87"/>
      <c r="AD506" s="87"/>
      <c r="AE506" s="87"/>
      <c r="AF506" s="87"/>
      <c r="AG506" s="87"/>
      <c r="AH506" s="87"/>
      <c r="AI506" s="87"/>
    </row>
    <row r="507" spans="3:35" x14ac:dyDescent="0.25">
      <c r="C507" s="80"/>
      <c r="D507" s="80"/>
      <c r="E507" s="80"/>
      <c r="F507" s="80"/>
      <c r="G507" s="80"/>
      <c r="H507" s="80"/>
      <c r="I507" s="87"/>
      <c r="J507" s="87"/>
      <c r="K507" s="87"/>
      <c r="L507" s="87"/>
      <c r="M507" s="87"/>
      <c r="N507" s="87"/>
      <c r="O507" s="87"/>
      <c r="P507" s="87"/>
      <c r="Q507" s="87"/>
      <c r="R507" s="80"/>
      <c r="S507" s="80"/>
      <c r="T507" s="80"/>
      <c r="U507" s="80"/>
      <c r="V507" s="79"/>
      <c r="W507" s="80"/>
      <c r="X507" s="80"/>
      <c r="Y507" s="80"/>
      <c r="Z507" s="80"/>
      <c r="AA507" s="80"/>
      <c r="AB507" s="87"/>
      <c r="AC507" s="87"/>
      <c r="AD507" s="87"/>
      <c r="AE507" s="87"/>
      <c r="AF507" s="87"/>
      <c r="AG507" s="87"/>
      <c r="AH507" s="87"/>
      <c r="AI507" s="87"/>
    </row>
    <row r="508" spans="3:35" x14ac:dyDescent="0.25">
      <c r="C508" s="80"/>
      <c r="D508" s="79"/>
      <c r="E508" s="80"/>
      <c r="F508" s="80"/>
      <c r="G508" s="80"/>
      <c r="H508" s="80"/>
      <c r="I508" s="87"/>
      <c r="J508" s="87"/>
      <c r="K508" s="87"/>
      <c r="L508" s="87"/>
      <c r="M508" s="87"/>
      <c r="N508" s="87"/>
      <c r="O508" s="87"/>
      <c r="P508" s="87"/>
      <c r="Q508" s="87"/>
      <c r="R508" s="80"/>
      <c r="S508" s="80"/>
      <c r="T508" s="80"/>
      <c r="U508" s="80"/>
      <c r="V508" s="79"/>
      <c r="W508" s="80"/>
      <c r="X508" s="80"/>
      <c r="Y508" s="80"/>
      <c r="Z508" s="80"/>
      <c r="AA508" s="80"/>
      <c r="AB508" s="87"/>
      <c r="AC508" s="87"/>
      <c r="AD508" s="87"/>
      <c r="AE508" s="87"/>
      <c r="AF508" s="87"/>
      <c r="AG508" s="87"/>
      <c r="AH508" s="87"/>
      <c r="AI508" s="87"/>
    </row>
    <row r="509" spans="3:35" x14ac:dyDescent="0.25">
      <c r="C509" s="80"/>
      <c r="D509" s="80"/>
      <c r="E509" s="80"/>
      <c r="F509" s="80"/>
      <c r="G509" s="80"/>
      <c r="H509" s="80"/>
      <c r="I509" s="80"/>
      <c r="J509" s="80"/>
      <c r="K509" s="80"/>
      <c r="L509" s="80"/>
      <c r="M509" s="80"/>
      <c r="N509" s="80"/>
      <c r="O509" s="80"/>
      <c r="P509" s="80"/>
      <c r="Q509" s="80"/>
      <c r="R509" s="80"/>
      <c r="S509" s="80"/>
      <c r="T509" s="80"/>
      <c r="U509" s="80"/>
      <c r="V509" s="80"/>
      <c r="W509" s="80"/>
      <c r="X509" s="80"/>
      <c r="Y509" s="80"/>
      <c r="Z509" s="80"/>
      <c r="AA509" s="80"/>
      <c r="AB509" s="80"/>
      <c r="AC509" s="80"/>
      <c r="AD509" s="80"/>
      <c r="AE509" s="80"/>
      <c r="AF509" s="80"/>
      <c r="AG509" s="80"/>
      <c r="AH509" s="80"/>
      <c r="AI509" s="80"/>
    </row>
    <row r="510" spans="3:35" x14ac:dyDescent="0.25">
      <c r="C510" s="80"/>
      <c r="D510" s="82"/>
      <c r="E510" s="79"/>
      <c r="F510" s="79"/>
      <c r="G510" s="79"/>
      <c r="H510" s="79"/>
      <c r="I510" s="79"/>
      <c r="J510" s="79"/>
      <c r="K510" s="79"/>
      <c r="L510" s="79"/>
      <c r="M510" s="79"/>
      <c r="N510" s="79"/>
      <c r="O510" s="79"/>
      <c r="P510" s="80"/>
      <c r="Q510" s="80"/>
      <c r="R510" s="80"/>
      <c r="S510" s="80"/>
      <c r="T510" s="80"/>
      <c r="U510" s="80"/>
      <c r="V510" s="82"/>
      <c r="W510" s="79"/>
      <c r="X510" s="79"/>
      <c r="Y510" s="79"/>
      <c r="Z510" s="79"/>
      <c r="AA510" s="79"/>
      <c r="AB510" s="79"/>
      <c r="AC510" s="79"/>
      <c r="AD510" s="79"/>
      <c r="AE510" s="79"/>
      <c r="AF510" s="79"/>
      <c r="AG510" s="79"/>
      <c r="AH510" s="80"/>
      <c r="AI510" s="80"/>
    </row>
    <row r="511" spans="3:35" x14ac:dyDescent="0.25">
      <c r="C511" s="80"/>
      <c r="D511" s="79"/>
      <c r="E511" s="80"/>
      <c r="F511" s="80"/>
      <c r="G511" s="80"/>
      <c r="H511" s="80"/>
      <c r="I511" s="80"/>
      <c r="J511" s="87"/>
      <c r="K511" s="87"/>
      <c r="L511" s="87"/>
      <c r="M511" s="87"/>
      <c r="N511" s="87"/>
      <c r="O511" s="87"/>
      <c r="P511" s="87"/>
      <c r="Q511" s="87"/>
      <c r="R511" s="80"/>
      <c r="S511" s="80"/>
      <c r="T511" s="80"/>
      <c r="U511" s="80"/>
      <c r="V511" s="79"/>
      <c r="W511" s="80"/>
      <c r="X511" s="80"/>
      <c r="Y511" s="80"/>
      <c r="Z511" s="80"/>
      <c r="AA511" s="80"/>
      <c r="AB511" s="87"/>
      <c r="AC511" s="87"/>
      <c r="AD511" s="87"/>
      <c r="AE511" s="87"/>
      <c r="AF511" s="87"/>
      <c r="AG511" s="87"/>
      <c r="AH511" s="87"/>
      <c r="AI511" s="87"/>
    </row>
    <row r="512" spans="3:35" x14ac:dyDescent="0.25">
      <c r="C512" s="80"/>
      <c r="D512" s="79"/>
      <c r="E512" s="80"/>
      <c r="F512" s="80"/>
      <c r="G512" s="80"/>
      <c r="H512" s="80"/>
      <c r="I512" s="80"/>
      <c r="J512" s="87"/>
      <c r="K512" s="87"/>
      <c r="L512" s="87"/>
      <c r="M512" s="87"/>
      <c r="N512" s="87"/>
      <c r="O512" s="87"/>
      <c r="P512" s="87"/>
      <c r="Q512" s="87"/>
      <c r="R512" s="80"/>
      <c r="S512" s="80"/>
      <c r="T512" s="80"/>
      <c r="U512" s="80"/>
      <c r="V512" s="79"/>
      <c r="W512" s="80"/>
      <c r="X512" s="80"/>
      <c r="Y512" s="80"/>
      <c r="Z512" s="80"/>
      <c r="AA512" s="80"/>
      <c r="AB512" s="87"/>
      <c r="AC512" s="87"/>
      <c r="AD512" s="87"/>
      <c r="AE512" s="87"/>
      <c r="AF512" s="87"/>
      <c r="AG512" s="87"/>
      <c r="AH512" s="87"/>
      <c r="AI512" s="87"/>
    </row>
    <row r="513" spans="3:35" x14ac:dyDescent="0.25">
      <c r="C513" s="80"/>
      <c r="D513" s="79"/>
      <c r="E513" s="80"/>
      <c r="F513" s="80"/>
      <c r="G513" s="80"/>
      <c r="H513" s="80"/>
      <c r="I513" s="80"/>
      <c r="J513" s="87"/>
      <c r="K513" s="87"/>
      <c r="L513" s="87"/>
      <c r="M513" s="87"/>
      <c r="N513" s="87"/>
      <c r="O513" s="87"/>
      <c r="P513" s="87"/>
      <c r="Q513" s="87"/>
      <c r="R513" s="80"/>
      <c r="S513" s="80"/>
      <c r="T513" s="80"/>
      <c r="U513" s="80"/>
      <c r="V513" s="79"/>
      <c r="W513" s="80"/>
      <c r="X513" s="80"/>
      <c r="Y513" s="80"/>
      <c r="Z513" s="80"/>
      <c r="AA513" s="80"/>
      <c r="AB513" s="87"/>
      <c r="AC513" s="87"/>
      <c r="AD513" s="87"/>
      <c r="AE513" s="87"/>
      <c r="AF513" s="87"/>
      <c r="AG513" s="87"/>
      <c r="AH513" s="87"/>
      <c r="AI513" s="87"/>
    </row>
    <row r="514" spans="3:35" x14ac:dyDescent="0.25">
      <c r="C514" s="80"/>
      <c r="D514" s="88"/>
      <c r="E514" s="88"/>
      <c r="F514" s="80"/>
      <c r="G514" s="88"/>
      <c r="H514" s="88"/>
      <c r="I514" s="80"/>
      <c r="J514" s="88"/>
      <c r="K514" s="88"/>
      <c r="L514" s="80"/>
      <c r="M514" s="88"/>
      <c r="N514" s="88"/>
      <c r="O514" s="80"/>
      <c r="P514" s="88"/>
      <c r="Q514" s="88"/>
      <c r="R514" s="80"/>
      <c r="S514" s="80"/>
      <c r="T514" s="80"/>
      <c r="U514" s="80"/>
      <c r="V514" s="88"/>
      <c r="W514" s="88"/>
      <c r="X514" s="80"/>
      <c r="Y514" s="88"/>
      <c r="Z514" s="88"/>
      <c r="AA514" s="80"/>
      <c r="AB514" s="88"/>
      <c r="AC514" s="88"/>
      <c r="AD514" s="80"/>
      <c r="AE514" s="88"/>
      <c r="AF514" s="88"/>
      <c r="AG514" s="80"/>
      <c r="AH514" s="88"/>
      <c r="AI514" s="88"/>
    </row>
    <row r="515" spans="3:35" x14ac:dyDescent="0.25">
      <c r="C515" s="79"/>
      <c r="D515" s="79"/>
      <c r="E515" s="80"/>
      <c r="F515" s="80"/>
      <c r="G515" s="80"/>
      <c r="H515" s="80"/>
      <c r="I515" s="80"/>
      <c r="J515" s="85"/>
      <c r="K515" s="86"/>
      <c r="L515" s="85"/>
      <c r="M515" s="87"/>
      <c r="N515" s="87"/>
      <c r="O515" s="87"/>
      <c r="P515" s="87"/>
      <c r="Q515" s="87"/>
      <c r="R515" s="80"/>
      <c r="S515" s="80"/>
      <c r="T515" s="80"/>
      <c r="U515" s="79"/>
      <c r="V515" s="79"/>
      <c r="W515" s="80"/>
      <c r="X515" s="80"/>
      <c r="Y515" s="80"/>
      <c r="Z515" s="80"/>
      <c r="AA515" s="80"/>
      <c r="AB515" s="85"/>
      <c r="AC515" s="86"/>
      <c r="AD515" s="85"/>
      <c r="AE515" s="87"/>
      <c r="AF515" s="87"/>
      <c r="AG515" s="87"/>
      <c r="AH515" s="87"/>
      <c r="AI515" s="87"/>
    </row>
    <row r="516" spans="3:35" x14ac:dyDescent="0.25">
      <c r="C516" s="79"/>
      <c r="D516" s="79"/>
      <c r="E516" s="88"/>
      <c r="F516" s="88"/>
      <c r="G516" s="88"/>
      <c r="H516" s="88"/>
      <c r="I516" s="88"/>
      <c r="J516" s="87"/>
      <c r="K516" s="87"/>
      <c r="L516" s="87"/>
      <c r="M516" s="87"/>
      <c r="N516" s="87"/>
      <c r="O516" s="87"/>
      <c r="P516" s="87"/>
      <c r="Q516" s="87"/>
      <c r="R516" s="80"/>
      <c r="S516" s="80"/>
      <c r="T516" s="80"/>
      <c r="U516" s="79"/>
      <c r="V516" s="79"/>
      <c r="W516" s="88"/>
      <c r="X516" s="88"/>
      <c r="Y516" s="88"/>
      <c r="Z516" s="88"/>
      <c r="AA516" s="88"/>
      <c r="AB516" s="87"/>
      <c r="AC516" s="87"/>
      <c r="AD516" s="87"/>
      <c r="AE516" s="87"/>
      <c r="AF516" s="87"/>
      <c r="AG516" s="87"/>
      <c r="AH516" s="87"/>
      <c r="AI516" s="87"/>
    </row>
    <row r="517" spans="3:35" x14ac:dyDescent="0.25">
      <c r="C517" s="79"/>
      <c r="D517" s="79"/>
      <c r="E517" s="88"/>
      <c r="F517" s="88"/>
      <c r="G517" s="88"/>
      <c r="H517" s="88"/>
      <c r="I517" s="88"/>
      <c r="J517" s="87"/>
      <c r="K517" s="87"/>
      <c r="L517" s="87"/>
      <c r="M517" s="87"/>
      <c r="N517" s="87"/>
      <c r="O517" s="87"/>
      <c r="P517" s="87"/>
      <c r="Q517" s="87"/>
      <c r="R517" s="80"/>
      <c r="S517" s="80"/>
      <c r="T517" s="80"/>
      <c r="U517" s="79"/>
      <c r="V517" s="79"/>
      <c r="W517" s="88"/>
      <c r="X517" s="88"/>
      <c r="Y517" s="88"/>
      <c r="Z517" s="88"/>
      <c r="AA517" s="88"/>
      <c r="AB517" s="87"/>
      <c r="AC517" s="87"/>
      <c r="AD517" s="87"/>
      <c r="AE517" s="87"/>
      <c r="AF517" s="87"/>
      <c r="AG517" s="87"/>
      <c r="AH517" s="87"/>
      <c r="AI517" s="87"/>
    </row>
    <row r="518" spans="3:35" x14ac:dyDescent="0.25">
      <c r="C518" s="79"/>
      <c r="D518" s="79"/>
      <c r="E518" s="79"/>
      <c r="F518" s="79"/>
      <c r="G518" s="79"/>
      <c r="H518" s="79"/>
      <c r="I518" s="79"/>
      <c r="J518" s="79"/>
      <c r="K518" s="79"/>
      <c r="L518" s="79"/>
      <c r="M518" s="79"/>
      <c r="N518" s="79"/>
      <c r="O518" s="79"/>
      <c r="P518" s="79"/>
      <c r="Q518" s="79"/>
      <c r="R518" s="79"/>
      <c r="S518" s="79"/>
      <c r="T518" s="80"/>
      <c r="U518" s="79"/>
      <c r="V518" s="79"/>
      <c r="W518" s="79"/>
      <c r="X518" s="79"/>
      <c r="Y518" s="79"/>
      <c r="Z518" s="79"/>
      <c r="AA518" s="79"/>
      <c r="AB518" s="79"/>
      <c r="AC518" s="79"/>
      <c r="AD518" s="79"/>
      <c r="AE518" s="79"/>
      <c r="AF518" s="79"/>
      <c r="AG518" s="79"/>
      <c r="AH518" s="79"/>
      <c r="AI518" s="79"/>
    </row>
    <row r="519" spans="3:35" x14ac:dyDescent="0.25">
      <c r="C519" s="79"/>
      <c r="D519" s="79"/>
      <c r="E519" s="79"/>
      <c r="F519" s="79"/>
      <c r="G519" s="79"/>
      <c r="H519" s="79"/>
      <c r="I519" s="79"/>
      <c r="J519" s="79"/>
      <c r="K519" s="79"/>
      <c r="L519" s="79"/>
      <c r="M519" s="79"/>
      <c r="N519" s="79"/>
      <c r="O519" s="79"/>
      <c r="P519" s="79"/>
      <c r="Q519" s="79"/>
      <c r="R519" s="79"/>
      <c r="S519" s="79"/>
      <c r="T519" s="79"/>
      <c r="U519" s="79"/>
      <c r="V519" s="79"/>
      <c r="W519" s="79"/>
      <c r="X519" s="79"/>
      <c r="Y519" s="79"/>
      <c r="Z519" s="79"/>
      <c r="AA519" s="79"/>
      <c r="AB519" s="79"/>
      <c r="AC519" s="79"/>
      <c r="AD519" s="79"/>
      <c r="AE519" s="79"/>
      <c r="AF519" s="79"/>
      <c r="AG519" s="79"/>
      <c r="AH519" s="79"/>
      <c r="AI519" s="79"/>
    </row>
    <row r="520" spans="3:35" x14ac:dyDescent="0.25">
      <c r="C520" s="79"/>
      <c r="D520" s="79"/>
      <c r="E520" s="79"/>
      <c r="F520" s="79"/>
      <c r="G520" s="79"/>
      <c r="H520" s="79"/>
      <c r="I520" s="79"/>
      <c r="J520" s="79"/>
      <c r="K520" s="79"/>
      <c r="L520" s="79"/>
      <c r="M520" s="79"/>
      <c r="N520" s="79"/>
      <c r="O520" s="79"/>
      <c r="P520" s="79"/>
      <c r="Q520" s="79"/>
      <c r="R520" s="79"/>
      <c r="S520" s="79"/>
      <c r="T520" s="79"/>
      <c r="U520" s="79"/>
      <c r="V520" s="79"/>
      <c r="W520" s="79"/>
      <c r="X520" s="79"/>
      <c r="Y520" s="79"/>
      <c r="Z520" s="79"/>
      <c r="AA520" s="79"/>
      <c r="AB520" s="79"/>
      <c r="AC520" s="79"/>
      <c r="AD520" s="79"/>
      <c r="AE520" s="79"/>
      <c r="AF520" s="79"/>
      <c r="AG520" s="79"/>
      <c r="AH520" s="79"/>
      <c r="AI520" s="79"/>
    </row>
    <row r="521" spans="3:35" x14ac:dyDescent="0.25">
      <c r="C521" s="79"/>
      <c r="D521" s="79"/>
      <c r="E521" s="79"/>
      <c r="F521" s="79"/>
      <c r="G521" s="79"/>
      <c r="H521" s="79"/>
      <c r="I521" s="79"/>
      <c r="J521" s="79"/>
      <c r="K521" s="79"/>
      <c r="L521" s="79"/>
      <c r="M521" s="79"/>
      <c r="N521" s="79"/>
      <c r="O521" s="79"/>
      <c r="P521" s="79"/>
      <c r="Q521" s="79"/>
      <c r="R521" s="79"/>
      <c r="S521" s="79"/>
      <c r="T521" s="79"/>
      <c r="U521" s="79"/>
      <c r="V521" s="79"/>
      <c r="W521" s="79"/>
      <c r="X521" s="79"/>
      <c r="Y521" s="79"/>
      <c r="Z521" s="79"/>
      <c r="AA521" s="79"/>
      <c r="AB521" s="79"/>
      <c r="AC521" s="79"/>
      <c r="AD521" s="79"/>
      <c r="AE521" s="79"/>
      <c r="AF521" s="79"/>
      <c r="AG521" s="79"/>
      <c r="AH521" s="79"/>
      <c r="AI521" s="79"/>
    </row>
    <row r="522" spans="3:35" x14ac:dyDescent="0.25">
      <c r="C522" s="101"/>
      <c r="D522" s="101"/>
      <c r="E522" s="101"/>
      <c r="F522" s="101"/>
      <c r="G522" s="101"/>
      <c r="H522" s="101"/>
      <c r="I522" s="101"/>
      <c r="J522" s="101"/>
      <c r="K522" s="101"/>
      <c r="L522" s="101"/>
      <c r="M522" s="101"/>
      <c r="N522" s="101"/>
      <c r="O522" s="101"/>
      <c r="P522" s="101"/>
      <c r="Q522" s="101"/>
      <c r="R522" s="101"/>
      <c r="S522" s="101"/>
      <c r="T522" s="101"/>
      <c r="U522" s="101"/>
      <c r="V522" s="101"/>
      <c r="W522" s="101"/>
      <c r="X522" s="101"/>
      <c r="Y522" s="101"/>
      <c r="Z522" s="101"/>
      <c r="AA522" s="101"/>
      <c r="AB522" s="101"/>
      <c r="AC522" s="101"/>
      <c r="AD522" s="101"/>
      <c r="AE522" s="101"/>
      <c r="AF522" s="101"/>
      <c r="AG522" s="101"/>
      <c r="AH522" s="101"/>
      <c r="AI522" s="101"/>
    </row>
    <row r="523" spans="3:35" x14ac:dyDescent="0.25">
      <c r="C523" s="101"/>
      <c r="D523" s="101"/>
      <c r="E523" s="101"/>
      <c r="F523" s="101"/>
      <c r="G523" s="101"/>
      <c r="H523" s="101"/>
      <c r="I523" s="101"/>
      <c r="J523" s="101"/>
      <c r="K523" s="101"/>
      <c r="L523" s="101"/>
      <c r="M523" s="101"/>
      <c r="N523" s="101"/>
      <c r="O523" s="101"/>
      <c r="P523" s="101"/>
      <c r="Q523" s="101"/>
      <c r="R523" s="101"/>
      <c r="S523" s="101"/>
      <c r="T523" s="101"/>
      <c r="U523" s="101"/>
      <c r="V523" s="101"/>
      <c r="W523" s="101"/>
      <c r="X523" s="101"/>
      <c r="Y523" s="101"/>
      <c r="Z523" s="101"/>
      <c r="AA523" s="101"/>
      <c r="AB523" s="101"/>
      <c r="AC523" s="101"/>
      <c r="AD523" s="101"/>
      <c r="AE523" s="101"/>
      <c r="AF523" s="101"/>
      <c r="AG523" s="101"/>
      <c r="AH523" s="101"/>
      <c r="AI523" s="101"/>
    </row>
    <row r="524" spans="3:35" x14ac:dyDescent="0.25">
      <c r="C524" s="79"/>
      <c r="D524" s="79"/>
      <c r="E524" s="80"/>
      <c r="F524" s="80"/>
      <c r="G524" s="80"/>
      <c r="H524" s="80"/>
      <c r="I524" s="80"/>
      <c r="J524" s="85"/>
      <c r="K524" s="86"/>
      <c r="L524" s="85"/>
      <c r="M524" s="87"/>
      <c r="N524" s="87"/>
      <c r="O524" s="87"/>
      <c r="P524" s="87"/>
      <c r="Q524" s="87"/>
      <c r="R524" s="80"/>
      <c r="S524" s="80"/>
      <c r="T524" s="79"/>
      <c r="U524" s="79"/>
      <c r="V524" s="80"/>
      <c r="W524" s="80"/>
      <c r="X524" s="80"/>
      <c r="Y524" s="80"/>
      <c r="Z524" s="80"/>
      <c r="AA524" s="85"/>
      <c r="AB524" s="86"/>
      <c r="AC524" s="85"/>
      <c r="AD524" s="87"/>
      <c r="AE524" s="87"/>
      <c r="AF524" s="87"/>
      <c r="AG524" s="87"/>
      <c r="AH524" s="87"/>
      <c r="AI524" s="80"/>
    </row>
    <row r="525" spans="3:35" x14ac:dyDescent="0.25">
      <c r="C525" s="79"/>
      <c r="D525" s="79"/>
      <c r="E525" s="80"/>
      <c r="F525" s="80"/>
      <c r="G525" s="80"/>
      <c r="H525" s="80"/>
      <c r="I525" s="80"/>
      <c r="J525" s="87"/>
      <c r="K525" s="87"/>
      <c r="L525" s="87"/>
      <c r="M525" s="87"/>
      <c r="N525" s="87"/>
      <c r="O525" s="87"/>
      <c r="P525" s="87"/>
      <c r="Q525" s="87"/>
      <c r="R525" s="80"/>
      <c r="S525" s="80"/>
      <c r="T525" s="79"/>
      <c r="U525" s="79"/>
      <c r="V525" s="80"/>
      <c r="W525" s="80"/>
      <c r="X525" s="80"/>
      <c r="Y525" s="80"/>
      <c r="Z525" s="80"/>
      <c r="AA525" s="87"/>
      <c r="AB525" s="87"/>
      <c r="AC525" s="87"/>
      <c r="AD525" s="87"/>
      <c r="AE525" s="87"/>
      <c r="AF525" s="87"/>
      <c r="AG525" s="87"/>
      <c r="AH525" s="87"/>
      <c r="AI525" s="80"/>
    </row>
    <row r="526" spans="3:35" x14ac:dyDescent="0.25">
      <c r="C526" s="79"/>
      <c r="D526" s="79"/>
      <c r="E526" s="88"/>
      <c r="F526" s="88"/>
      <c r="G526" s="88"/>
      <c r="H526" s="88"/>
      <c r="I526" s="88"/>
      <c r="J526" s="87"/>
      <c r="K526" s="87"/>
      <c r="L526" s="87"/>
      <c r="M526" s="87"/>
      <c r="N526" s="87"/>
      <c r="O526" s="87"/>
      <c r="P526" s="87"/>
      <c r="Q526" s="87"/>
      <c r="R526" s="80"/>
      <c r="S526" s="80"/>
      <c r="T526" s="79"/>
      <c r="U526" s="79"/>
      <c r="V526" s="88"/>
      <c r="W526" s="88"/>
      <c r="X526" s="88"/>
      <c r="Y526" s="88"/>
      <c r="Z526" s="88"/>
      <c r="AA526" s="87"/>
      <c r="AB526" s="87"/>
      <c r="AC526" s="87"/>
      <c r="AD526" s="87"/>
      <c r="AE526" s="87"/>
      <c r="AF526" s="87"/>
      <c r="AG526" s="87"/>
      <c r="AH526" s="87"/>
      <c r="AI526" s="80"/>
    </row>
    <row r="527" spans="3:35" x14ac:dyDescent="0.25">
      <c r="C527" s="79"/>
      <c r="D527" s="79"/>
      <c r="E527" s="88"/>
      <c r="F527" s="88"/>
      <c r="G527" s="88"/>
      <c r="H527" s="88"/>
      <c r="I527" s="88"/>
      <c r="J527" s="87"/>
      <c r="K527" s="87"/>
      <c r="L527" s="87"/>
      <c r="M527" s="87"/>
      <c r="N527" s="87"/>
      <c r="O527" s="87"/>
      <c r="P527" s="87"/>
      <c r="Q527" s="87"/>
      <c r="R527" s="80"/>
      <c r="S527" s="80"/>
      <c r="T527" s="79"/>
      <c r="U527" s="79"/>
      <c r="V527" s="88"/>
      <c r="W527" s="88"/>
      <c r="X527" s="88"/>
      <c r="Y527" s="88"/>
      <c r="Z527" s="88"/>
      <c r="AA527" s="87"/>
      <c r="AB527" s="87"/>
      <c r="AC527" s="87"/>
      <c r="AD527" s="87"/>
      <c r="AE527" s="87"/>
      <c r="AF527" s="87"/>
      <c r="AG527" s="87"/>
      <c r="AH527" s="87"/>
      <c r="AI527" s="80"/>
    </row>
    <row r="528" spans="3:35" x14ac:dyDescent="0.25">
      <c r="C528" s="80"/>
      <c r="D528" s="80"/>
      <c r="E528" s="80"/>
      <c r="F528" s="80"/>
      <c r="G528" s="80"/>
      <c r="H528" s="80"/>
      <c r="I528" s="80"/>
      <c r="J528" s="80"/>
      <c r="K528" s="80"/>
      <c r="L528" s="80"/>
      <c r="M528" s="80"/>
      <c r="N528" s="80"/>
      <c r="O528" s="80"/>
      <c r="P528" s="80"/>
      <c r="Q528" s="80"/>
      <c r="R528" s="80"/>
      <c r="S528" s="80"/>
      <c r="T528" s="80"/>
      <c r="U528" s="80"/>
      <c r="V528" s="80"/>
      <c r="W528" s="80"/>
      <c r="X528" s="80"/>
      <c r="Y528" s="80"/>
      <c r="Z528" s="80"/>
      <c r="AA528" s="80"/>
      <c r="AB528" s="80"/>
      <c r="AC528" s="80"/>
      <c r="AD528" s="80"/>
      <c r="AE528" s="80"/>
      <c r="AF528" s="80"/>
      <c r="AG528" s="80"/>
      <c r="AH528" s="80"/>
      <c r="AI528" s="80"/>
    </row>
    <row r="529" spans="3:35" x14ac:dyDescent="0.25">
      <c r="C529" s="80"/>
      <c r="D529" s="82"/>
      <c r="E529" s="79"/>
      <c r="F529" s="79"/>
      <c r="G529" s="79"/>
      <c r="H529" s="79"/>
      <c r="I529" s="79"/>
      <c r="J529" s="79"/>
      <c r="K529" s="80"/>
      <c r="L529" s="80"/>
      <c r="M529" s="80"/>
      <c r="N529" s="80"/>
      <c r="O529" s="80"/>
      <c r="P529" s="80"/>
      <c r="Q529" s="80"/>
      <c r="R529" s="80"/>
      <c r="S529" s="80"/>
      <c r="T529" s="80"/>
      <c r="U529" s="82"/>
      <c r="V529" s="79"/>
      <c r="W529" s="79"/>
      <c r="X529" s="79"/>
      <c r="Y529" s="79"/>
      <c r="Z529" s="79"/>
      <c r="AA529" s="79"/>
      <c r="AB529" s="80"/>
      <c r="AC529" s="80"/>
      <c r="AD529" s="80"/>
      <c r="AE529" s="80"/>
      <c r="AF529" s="80"/>
      <c r="AG529" s="80"/>
      <c r="AH529" s="80"/>
      <c r="AI529" s="80"/>
    </row>
    <row r="530" spans="3:35" x14ac:dyDescent="0.25">
      <c r="C530" s="80"/>
      <c r="D530" s="79"/>
      <c r="E530" s="80"/>
      <c r="F530" s="80"/>
      <c r="G530" s="80"/>
      <c r="H530" s="80"/>
      <c r="I530" s="80"/>
      <c r="J530" s="87"/>
      <c r="K530" s="87"/>
      <c r="L530" s="87"/>
      <c r="M530" s="87"/>
      <c r="N530" s="87"/>
      <c r="O530" s="87"/>
      <c r="P530" s="87"/>
      <c r="Q530" s="87"/>
      <c r="R530" s="80"/>
      <c r="S530" s="80"/>
      <c r="T530" s="80"/>
      <c r="U530" s="79"/>
      <c r="V530" s="80"/>
      <c r="W530" s="80"/>
      <c r="X530" s="80"/>
      <c r="Y530" s="80"/>
      <c r="Z530" s="80"/>
      <c r="AA530" s="87"/>
      <c r="AB530" s="87"/>
      <c r="AC530" s="87"/>
      <c r="AD530" s="87"/>
      <c r="AE530" s="87"/>
      <c r="AF530" s="87"/>
      <c r="AG530" s="87"/>
      <c r="AH530" s="87"/>
      <c r="AI530" s="80"/>
    </row>
    <row r="531" spans="3:35" x14ac:dyDescent="0.25">
      <c r="C531" s="80"/>
      <c r="D531" s="79"/>
      <c r="E531" s="80"/>
      <c r="F531" s="80"/>
      <c r="G531" s="80"/>
      <c r="H531" s="80"/>
      <c r="I531" s="80"/>
      <c r="J531" s="87"/>
      <c r="K531" s="87"/>
      <c r="L531" s="87"/>
      <c r="M531" s="87"/>
      <c r="N531" s="87"/>
      <c r="O531" s="87"/>
      <c r="P531" s="87"/>
      <c r="Q531" s="87"/>
      <c r="R531" s="80"/>
      <c r="S531" s="80"/>
      <c r="T531" s="80"/>
      <c r="U531" s="79"/>
      <c r="V531" s="80"/>
      <c r="W531" s="80"/>
      <c r="X531" s="80"/>
      <c r="Y531" s="80"/>
      <c r="Z531" s="80"/>
      <c r="AA531" s="87"/>
      <c r="AB531" s="87"/>
      <c r="AC531" s="87"/>
      <c r="AD531" s="87"/>
      <c r="AE531" s="87"/>
      <c r="AF531" s="87"/>
      <c r="AG531" s="87"/>
      <c r="AH531" s="87"/>
      <c r="AI531" s="80"/>
    </row>
    <row r="532" spans="3:35" x14ac:dyDescent="0.25">
      <c r="C532" s="80"/>
      <c r="D532" s="79"/>
      <c r="E532" s="80"/>
      <c r="F532" s="80"/>
      <c r="G532" s="80"/>
      <c r="H532" s="80"/>
      <c r="I532" s="80"/>
      <c r="J532" s="87"/>
      <c r="K532" s="87"/>
      <c r="L532" s="87"/>
      <c r="M532" s="87"/>
      <c r="N532" s="87"/>
      <c r="O532" s="87"/>
      <c r="P532" s="87"/>
      <c r="Q532" s="87"/>
      <c r="R532" s="80"/>
      <c r="S532" s="80"/>
      <c r="T532" s="80"/>
      <c r="U532" s="79"/>
      <c r="V532" s="80"/>
      <c r="W532" s="80"/>
      <c r="X532" s="80"/>
      <c r="Y532" s="80"/>
      <c r="Z532" s="80"/>
      <c r="AA532" s="87"/>
      <c r="AB532" s="87"/>
      <c r="AC532" s="87"/>
      <c r="AD532" s="87"/>
      <c r="AE532" s="87"/>
      <c r="AF532" s="87"/>
      <c r="AG532" s="87"/>
      <c r="AH532" s="87"/>
      <c r="AI532" s="80"/>
    </row>
    <row r="533" spans="3:35" x14ac:dyDescent="0.25">
      <c r="C533" s="80"/>
      <c r="D533" s="80"/>
      <c r="E533" s="80"/>
      <c r="F533" s="80"/>
      <c r="G533" s="80"/>
      <c r="H533" s="80"/>
      <c r="I533" s="80"/>
      <c r="J533" s="80"/>
      <c r="K533" s="80"/>
      <c r="L533" s="80"/>
      <c r="M533" s="80"/>
      <c r="N533" s="80"/>
      <c r="O533" s="80"/>
      <c r="P533" s="80"/>
      <c r="Q533" s="80"/>
      <c r="R533" s="80"/>
      <c r="S533" s="80"/>
      <c r="T533" s="80"/>
      <c r="U533" s="80"/>
      <c r="V533" s="80"/>
      <c r="W533" s="80"/>
      <c r="X533" s="80"/>
      <c r="Y533" s="80"/>
      <c r="Z533" s="80"/>
      <c r="AA533" s="80"/>
      <c r="AB533" s="80"/>
      <c r="AC533" s="80"/>
      <c r="AD533" s="80"/>
      <c r="AE533" s="80"/>
      <c r="AF533" s="80"/>
      <c r="AG533" s="80"/>
      <c r="AH533" s="80"/>
      <c r="AI533" s="80"/>
    </row>
    <row r="534" spans="3:35" x14ac:dyDescent="0.25">
      <c r="C534" s="80"/>
      <c r="D534" s="82"/>
      <c r="E534" s="79"/>
      <c r="F534" s="79"/>
      <c r="G534" s="79"/>
      <c r="H534" s="79"/>
      <c r="I534" s="79"/>
      <c r="J534" s="79"/>
      <c r="K534" s="79"/>
      <c r="L534" s="79"/>
      <c r="M534" s="79"/>
      <c r="N534" s="79"/>
      <c r="O534" s="79"/>
      <c r="P534" s="80"/>
      <c r="Q534" s="80"/>
      <c r="R534" s="80"/>
      <c r="S534" s="80"/>
      <c r="T534" s="80"/>
      <c r="U534" s="82"/>
      <c r="V534" s="79"/>
      <c r="W534" s="79"/>
      <c r="X534" s="79"/>
      <c r="Y534" s="79"/>
      <c r="Z534" s="79"/>
      <c r="AA534" s="79"/>
      <c r="AB534" s="79"/>
      <c r="AC534" s="79"/>
      <c r="AD534" s="79"/>
      <c r="AE534" s="79"/>
      <c r="AF534" s="79"/>
      <c r="AG534" s="80"/>
      <c r="AH534" s="80"/>
      <c r="AI534" s="80"/>
    </row>
    <row r="535" spans="3:35" x14ac:dyDescent="0.25">
      <c r="C535" s="80"/>
      <c r="D535" s="79"/>
      <c r="E535" s="80"/>
      <c r="F535" s="80"/>
      <c r="G535" s="80"/>
      <c r="H535" s="80"/>
      <c r="I535" s="80"/>
      <c r="J535" s="87"/>
      <c r="K535" s="87"/>
      <c r="L535" s="87"/>
      <c r="M535" s="87"/>
      <c r="N535" s="87"/>
      <c r="O535" s="87"/>
      <c r="P535" s="87"/>
      <c r="Q535" s="87"/>
      <c r="R535" s="80"/>
      <c r="S535" s="80"/>
      <c r="T535" s="80"/>
      <c r="U535" s="79"/>
      <c r="V535" s="80"/>
      <c r="W535" s="80"/>
      <c r="X535" s="80"/>
      <c r="Y535" s="80"/>
      <c r="Z535" s="80"/>
      <c r="AA535" s="87"/>
      <c r="AB535" s="87"/>
      <c r="AC535" s="87"/>
      <c r="AD535" s="87"/>
      <c r="AE535" s="87"/>
      <c r="AF535" s="87"/>
      <c r="AG535" s="87"/>
      <c r="AH535" s="87"/>
      <c r="AI535" s="80"/>
    </row>
    <row r="536" spans="3:35" x14ac:dyDescent="0.25">
      <c r="C536" s="80"/>
      <c r="D536" s="79"/>
      <c r="E536" s="80"/>
      <c r="F536" s="80"/>
      <c r="G536" s="80"/>
      <c r="H536" s="80"/>
      <c r="I536" s="80"/>
      <c r="J536" s="87"/>
      <c r="K536" s="87"/>
      <c r="L536" s="87"/>
      <c r="M536" s="87"/>
      <c r="N536" s="87"/>
      <c r="O536" s="87"/>
      <c r="P536" s="87"/>
      <c r="Q536" s="87"/>
      <c r="R536" s="80"/>
      <c r="S536" s="80"/>
      <c r="T536" s="80"/>
      <c r="U536" s="79"/>
      <c r="V536" s="80"/>
      <c r="W536" s="80"/>
      <c r="X536" s="80"/>
      <c r="Y536" s="80"/>
      <c r="Z536" s="80"/>
      <c r="AA536" s="87"/>
      <c r="AB536" s="87"/>
      <c r="AC536" s="87"/>
      <c r="AD536" s="87"/>
      <c r="AE536" s="87"/>
      <c r="AF536" s="87"/>
      <c r="AG536" s="87"/>
      <c r="AH536" s="87"/>
      <c r="AI536" s="80"/>
    </row>
    <row r="537" spans="3:35" x14ac:dyDescent="0.25">
      <c r="C537" s="80"/>
      <c r="D537" s="79"/>
      <c r="E537" s="80"/>
      <c r="F537" s="80"/>
      <c r="G537" s="80"/>
      <c r="H537" s="80"/>
      <c r="I537" s="80"/>
      <c r="J537" s="87"/>
      <c r="K537" s="87"/>
      <c r="L537" s="87"/>
      <c r="M537" s="87"/>
      <c r="N537" s="87"/>
      <c r="O537" s="87"/>
      <c r="P537" s="87"/>
      <c r="Q537" s="87"/>
      <c r="R537" s="80"/>
      <c r="S537" s="80"/>
      <c r="T537" s="80"/>
      <c r="U537" s="79"/>
      <c r="V537" s="80"/>
      <c r="W537" s="80"/>
      <c r="X537" s="80"/>
      <c r="Y537" s="80"/>
      <c r="Z537" s="80"/>
      <c r="AA537" s="87"/>
      <c r="AB537" s="87"/>
      <c r="AC537" s="87"/>
      <c r="AD537" s="87"/>
      <c r="AE537" s="87"/>
      <c r="AF537" s="87"/>
      <c r="AG537" s="87"/>
      <c r="AH537" s="87"/>
      <c r="AI537" s="80"/>
    </row>
    <row r="538" spans="3:35" x14ac:dyDescent="0.25">
      <c r="C538" s="80"/>
      <c r="D538" s="88"/>
      <c r="E538" s="88"/>
      <c r="F538" s="80"/>
      <c r="G538" s="88"/>
      <c r="H538" s="88"/>
      <c r="I538" s="80"/>
      <c r="J538" s="88"/>
      <c r="K538" s="88"/>
      <c r="L538" s="80"/>
      <c r="M538" s="88"/>
      <c r="N538" s="88"/>
      <c r="O538" s="80"/>
      <c r="P538" s="88"/>
      <c r="Q538" s="88"/>
      <c r="R538" s="80"/>
      <c r="S538" s="80"/>
      <c r="T538" s="80"/>
      <c r="U538" s="88"/>
      <c r="V538" s="88"/>
      <c r="W538" s="80"/>
      <c r="X538" s="88"/>
      <c r="Y538" s="88"/>
      <c r="Z538" s="80"/>
      <c r="AA538" s="88"/>
      <c r="AB538" s="88"/>
      <c r="AC538" s="80"/>
      <c r="AD538" s="88"/>
      <c r="AE538" s="88"/>
      <c r="AF538" s="80"/>
      <c r="AG538" s="88"/>
      <c r="AH538" s="88"/>
      <c r="AI538" s="80"/>
    </row>
    <row r="539" spans="3:35" x14ac:dyDescent="0.25">
      <c r="C539" s="79"/>
      <c r="D539" s="79"/>
      <c r="E539" s="80"/>
      <c r="F539" s="80"/>
      <c r="G539" s="80"/>
      <c r="H539" s="80"/>
      <c r="I539" s="80"/>
      <c r="J539" s="85"/>
      <c r="K539" s="86"/>
      <c r="L539" s="85"/>
      <c r="M539" s="87"/>
      <c r="N539" s="87"/>
      <c r="O539" s="87"/>
      <c r="P539" s="87"/>
      <c r="Q539" s="87"/>
      <c r="R539" s="80"/>
      <c r="S539" s="80"/>
      <c r="T539" s="79"/>
      <c r="U539" s="79"/>
      <c r="V539" s="80"/>
      <c r="W539" s="80"/>
      <c r="X539" s="80"/>
      <c r="Y539" s="80"/>
      <c r="Z539" s="80"/>
      <c r="AA539" s="85"/>
      <c r="AB539" s="86"/>
      <c r="AC539" s="85"/>
      <c r="AD539" s="87"/>
      <c r="AE539" s="87"/>
      <c r="AF539" s="87"/>
      <c r="AG539" s="87"/>
      <c r="AH539" s="87"/>
      <c r="AI539" s="80"/>
    </row>
    <row r="540" spans="3:35" ht="15.75" thickBot="1" x14ac:dyDescent="0.3">
      <c r="C540" s="79"/>
      <c r="D540" s="79"/>
      <c r="E540" s="88"/>
      <c r="F540" s="88"/>
      <c r="G540" s="88"/>
      <c r="H540" s="88"/>
      <c r="I540" s="88"/>
      <c r="J540" s="87"/>
      <c r="K540" s="87"/>
      <c r="L540" s="87"/>
      <c r="M540" s="87"/>
      <c r="N540" s="87"/>
      <c r="O540" s="87"/>
      <c r="P540" s="87"/>
      <c r="Q540" s="87"/>
      <c r="R540" s="80"/>
      <c r="S540" s="89"/>
      <c r="T540" s="79"/>
      <c r="U540" s="79"/>
      <c r="V540" s="88"/>
      <c r="W540" s="88"/>
      <c r="X540" s="88"/>
      <c r="Y540" s="88"/>
      <c r="Z540" s="88"/>
      <c r="AA540" s="87"/>
      <c r="AB540" s="87"/>
      <c r="AC540" s="87"/>
      <c r="AD540" s="87"/>
      <c r="AE540" s="87"/>
      <c r="AF540" s="87"/>
      <c r="AG540" s="87"/>
      <c r="AH540" s="87"/>
      <c r="AI540" s="90"/>
    </row>
    <row r="541" spans="3:35" ht="15" customHeight="1" x14ac:dyDescent="0.25">
      <c r="C541" s="91"/>
      <c r="D541" s="79"/>
      <c r="E541" s="88"/>
      <c r="F541" s="88"/>
      <c r="G541" s="88"/>
      <c r="H541" s="88"/>
      <c r="I541" s="88"/>
      <c r="J541" s="87"/>
      <c r="K541" s="87"/>
      <c r="L541" s="87"/>
      <c r="M541" s="87"/>
      <c r="N541" s="87"/>
      <c r="O541" s="87"/>
      <c r="P541" s="87"/>
      <c r="Q541" s="87"/>
      <c r="R541" s="80"/>
      <c r="S541" s="89"/>
      <c r="T541" s="79"/>
      <c r="U541" s="79"/>
      <c r="V541" s="88"/>
      <c r="W541" s="88"/>
      <c r="X541" s="88"/>
      <c r="Y541" s="88"/>
      <c r="Z541" s="88"/>
      <c r="AA541" s="87"/>
      <c r="AB541" s="87"/>
      <c r="AC541" s="87"/>
      <c r="AD541" s="87"/>
      <c r="AE541" s="87"/>
      <c r="AF541" s="87"/>
      <c r="AG541" s="87"/>
      <c r="AH541" s="92"/>
      <c r="AI541" s="315" t="str">
        <f>AI53</f>
        <v>003611 Version 4</v>
      </c>
    </row>
    <row r="542" spans="3:35" ht="15.75" thickBot="1" x14ac:dyDescent="0.3">
      <c r="C542" s="93"/>
      <c r="D542" s="94"/>
      <c r="E542" s="94"/>
      <c r="F542" s="94"/>
      <c r="G542" s="94"/>
      <c r="H542" s="94"/>
      <c r="I542" s="94"/>
      <c r="J542" s="94"/>
      <c r="K542" s="94"/>
      <c r="L542" s="94"/>
      <c r="M542" s="94"/>
      <c r="N542" s="94"/>
      <c r="O542" s="94"/>
      <c r="P542" s="94"/>
      <c r="Q542" s="94"/>
      <c r="R542" s="94"/>
      <c r="S542" s="95"/>
      <c r="T542" s="94"/>
      <c r="U542" s="94"/>
      <c r="V542" s="94"/>
      <c r="W542" s="94"/>
      <c r="X542" s="94"/>
      <c r="Y542" s="94"/>
      <c r="Z542" s="94"/>
      <c r="AA542" s="94"/>
      <c r="AB542" s="94"/>
      <c r="AC542" s="94"/>
      <c r="AD542" s="94"/>
      <c r="AE542" s="94"/>
      <c r="AF542" s="94"/>
      <c r="AG542" s="94"/>
      <c r="AH542" s="96"/>
      <c r="AI542" s="316"/>
    </row>
    <row r="543" spans="3:35" x14ac:dyDescent="0.25">
      <c r="C543" s="7"/>
      <c r="D543" s="9"/>
      <c r="E543" s="27"/>
      <c r="F543" s="27"/>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7"/>
      <c r="AI543" s="316"/>
    </row>
    <row r="544" spans="3:35" x14ac:dyDescent="0.25">
      <c r="C544" s="7"/>
      <c r="D544" s="9"/>
      <c r="E544" s="27"/>
      <c r="F544" s="27"/>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7"/>
      <c r="AI544" s="316"/>
    </row>
    <row r="545" spans="1:35" x14ac:dyDescent="0.25">
      <c r="A545" s="363" t="s">
        <v>1904</v>
      </c>
      <c r="B545" s="363"/>
      <c r="C545" s="7"/>
      <c r="D545" s="9"/>
      <c r="E545" s="27"/>
      <c r="F545" s="27"/>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7"/>
      <c r="AI545" s="316"/>
    </row>
    <row r="546" spans="1:35" x14ac:dyDescent="0.25">
      <c r="A546" s="173" t="s">
        <v>739</v>
      </c>
      <c r="C546" s="7"/>
      <c r="D546" s="9"/>
      <c r="E546" s="27"/>
      <c r="F546" s="27"/>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7"/>
      <c r="AI546" s="316"/>
    </row>
    <row r="547" spans="1:35" ht="15.75" thickBot="1" x14ac:dyDescent="0.3">
      <c r="C547" s="317" t="s">
        <v>3794</v>
      </c>
      <c r="D547" s="317"/>
      <c r="E547" s="317"/>
      <c r="F547" s="317"/>
      <c r="G547" s="317"/>
      <c r="H547" s="317"/>
      <c r="I547" s="317"/>
      <c r="J547" s="317"/>
      <c r="K547" s="317"/>
      <c r="L547" s="317"/>
      <c r="M547" s="317"/>
      <c r="N547" s="317"/>
      <c r="O547" s="317"/>
      <c r="P547" s="317"/>
      <c r="Q547" s="317"/>
      <c r="R547" s="317"/>
      <c r="S547" s="317"/>
      <c r="T547" s="317"/>
      <c r="U547" s="317"/>
      <c r="V547" s="317"/>
      <c r="W547" s="317"/>
      <c r="X547" s="317"/>
      <c r="Y547" s="317"/>
      <c r="Z547" s="317"/>
      <c r="AA547" s="317"/>
      <c r="AB547" s="317"/>
      <c r="AC547" s="317"/>
      <c r="AD547" s="317"/>
      <c r="AE547" s="317"/>
      <c r="AF547" s="317"/>
      <c r="AG547" s="317"/>
      <c r="AH547" s="317"/>
      <c r="AI547" s="317"/>
    </row>
    <row r="548" spans="1:35" x14ac:dyDescent="0.25">
      <c r="C548" s="319"/>
      <c r="D548" s="320"/>
      <c r="E548" s="320"/>
      <c r="F548" s="320"/>
      <c r="G548" s="320"/>
      <c r="H548" s="320"/>
      <c r="I548" s="320"/>
      <c r="J548" s="323" t="s">
        <v>58</v>
      </c>
      <c r="K548" s="324"/>
      <c r="L548" s="324"/>
      <c r="M548" s="324"/>
      <c r="N548" s="324"/>
      <c r="O548" s="324"/>
      <c r="P548" s="324"/>
      <c r="Q548" s="324"/>
      <c r="R548" s="324"/>
      <c r="S548" s="324"/>
      <c r="T548" s="324"/>
      <c r="U548" s="324"/>
      <c r="V548" s="324"/>
      <c r="W548" s="324"/>
      <c r="X548" s="324"/>
      <c r="Y548" s="324"/>
      <c r="Z548" s="324"/>
      <c r="AA548" s="324"/>
      <c r="AB548" s="325"/>
      <c r="AC548" s="332" t="s">
        <v>772</v>
      </c>
      <c r="AD548" s="333"/>
      <c r="AE548" s="333"/>
      <c r="AF548" s="333"/>
      <c r="AG548" s="333"/>
      <c r="AH548" s="333"/>
      <c r="AI548" s="334"/>
    </row>
    <row r="549" spans="1:35" ht="15.75" thickBot="1" x14ac:dyDescent="0.3">
      <c r="C549" s="321"/>
      <c r="D549" s="322"/>
      <c r="E549" s="322"/>
      <c r="F549" s="322"/>
      <c r="G549" s="322"/>
      <c r="H549" s="322"/>
      <c r="I549" s="322"/>
      <c r="J549" s="326"/>
      <c r="K549" s="327"/>
      <c r="L549" s="327"/>
      <c r="M549" s="327"/>
      <c r="N549" s="327"/>
      <c r="O549" s="327"/>
      <c r="P549" s="327"/>
      <c r="Q549" s="327"/>
      <c r="R549" s="327"/>
      <c r="S549" s="327"/>
      <c r="T549" s="327"/>
      <c r="U549" s="327"/>
      <c r="V549" s="327"/>
      <c r="W549" s="327"/>
      <c r="X549" s="327"/>
      <c r="Y549" s="327"/>
      <c r="Z549" s="327"/>
      <c r="AA549" s="327"/>
      <c r="AB549" s="328"/>
      <c r="AC549" s="335" t="str">
        <f>IF($AC$2&lt;&gt;"",$AC$2,"")</f>
        <v/>
      </c>
      <c r="AD549" s="336"/>
      <c r="AE549" s="336"/>
      <c r="AF549" s="336"/>
      <c r="AG549" s="336"/>
      <c r="AH549" s="336"/>
      <c r="AI549" s="337"/>
    </row>
    <row r="550" spans="1:35" ht="15" customHeight="1" x14ac:dyDescent="0.25">
      <c r="C550" s="338" t="s">
        <v>1906</v>
      </c>
      <c r="D550" s="339"/>
      <c r="E550" s="339"/>
      <c r="F550" s="339"/>
      <c r="G550" s="339"/>
      <c r="H550" s="339"/>
      <c r="I550" s="340"/>
      <c r="J550" s="326"/>
      <c r="K550" s="327"/>
      <c r="L550" s="327"/>
      <c r="M550" s="327"/>
      <c r="N550" s="327"/>
      <c r="O550" s="327"/>
      <c r="P550" s="327"/>
      <c r="Q550" s="327"/>
      <c r="R550" s="327"/>
      <c r="S550" s="327"/>
      <c r="T550" s="327"/>
      <c r="U550" s="327"/>
      <c r="V550" s="327"/>
      <c r="W550" s="327"/>
      <c r="X550" s="327"/>
      <c r="Y550" s="327"/>
      <c r="Z550" s="327"/>
      <c r="AA550" s="327"/>
      <c r="AB550" s="328"/>
      <c r="AC550" s="323" t="s">
        <v>59</v>
      </c>
      <c r="AD550" s="324"/>
      <c r="AE550" s="324"/>
      <c r="AF550" s="324"/>
      <c r="AG550" s="324"/>
      <c r="AH550" s="324"/>
      <c r="AI550" s="325"/>
    </row>
    <row r="551" spans="1:35" ht="15.75" customHeight="1" thickBot="1" x14ac:dyDescent="0.3">
      <c r="C551" s="341" t="s">
        <v>1905</v>
      </c>
      <c r="D551" s="342"/>
      <c r="E551" s="342"/>
      <c r="F551" s="342"/>
      <c r="G551" s="342"/>
      <c r="H551" s="342"/>
      <c r="I551" s="343"/>
      <c r="J551" s="326"/>
      <c r="K551" s="327"/>
      <c r="L551" s="327"/>
      <c r="M551" s="327"/>
      <c r="N551" s="327"/>
      <c r="O551" s="327"/>
      <c r="P551" s="327"/>
      <c r="Q551" s="327"/>
      <c r="R551" s="327"/>
      <c r="S551" s="327"/>
      <c r="T551" s="327"/>
      <c r="U551" s="327"/>
      <c r="V551" s="327"/>
      <c r="W551" s="327"/>
      <c r="X551" s="327"/>
      <c r="Y551" s="327"/>
      <c r="Z551" s="327"/>
      <c r="AA551" s="327"/>
      <c r="AB551" s="328"/>
      <c r="AC551" s="335" t="str">
        <f>IF($AC$4&lt;&gt;"",$AC$4,"")</f>
        <v/>
      </c>
      <c r="AD551" s="336"/>
      <c r="AE551" s="336"/>
      <c r="AF551" s="336"/>
      <c r="AG551" s="336"/>
      <c r="AH551" s="336"/>
      <c r="AI551" s="337"/>
    </row>
    <row r="552" spans="1:35" ht="15.75" thickBot="1" x14ac:dyDescent="0.3">
      <c r="C552" s="344"/>
      <c r="D552" s="345"/>
      <c r="E552" s="345"/>
      <c r="F552" s="345"/>
      <c r="G552" s="345"/>
      <c r="H552" s="345"/>
      <c r="I552" s="346"/>
      <c r="J552" s="329"/>
      <c r="K552" s="330"/>
      <c r="L552" s="330"/>
      <c r="M552" s="330"/>
      <c r="N552" s="330"/>
      <c r="O552" s="330"/>
      <c r="P552" s="330"/>
      <c r="Q552" s="330"/>
      <c r="R552" s="330"/>
      <c r="S552" s="330"/>
      <c r="T552" s="330"/>
      <c r="U552" s="330"/>
      <c r="V552" s="330"/>
      <c r="W552" s="330"/>
      <c r="X552" s="330"/>
      <c r="Y552" s="330"/>
      <c r="Z552" s="330"/>
      <c r="AA552" s="330"/>
      <c r="AB552" s="331"/>
      <c r="AC552" s="347" t="s">
        <v>1636</v>
      </c>
      <c r="AD552" s="348"/>
      <c r="AE552" s="348"/>
      <c r="AF552" s="348"/>
      <c r="AG552" s="349" t="str">
        <f>IF($AG$5&lt;&gt;"",$AG$5,"")</f>
        <v>3</v>
      </c>
      <c r="AH552" s="349"/>
      <c r="AI552" s="75"/>
    </row>
    <row r="553" spans="1:35" x14ac:dyDescent="0.25">
      <c r="C553" s="21"/>
      <c r="D553" s="21"/>
      <c r="E553" s="21"/>
      <c r="F553" s="21"/>
      <c r="G553" s="21"/>
      <c r="H553" s="21"/>
      <c r="I553" s="21"/>
      <c r="J553" s="21"/>
      <c r="K553" s="21"/>
      <c r="L553" s="21"/>
      <c r="M553" s="21"/>
      <c r="N553" s="21"/>
      <c r="O553" s="21"/>
      <c r="P553" s="21"/>
      <c r="Q553" s="21"/>
      <c r="R553" s="21"/>
      <c r="S553" s="21"/>
      <c r="T553" s="21"/>
      <c r="U553" s="21"/>
      <c r="V553" s="21"/>
      <c r="W553" s="21"/>
      <c r="X553" s="21"/>
      <c r="Y553" s="21"/>
      <c r="Z553" s="21"/>
      <c r="AA553" s="21"/>
      <c r="AB553" s="21"/>
      <c r="AC553" s="21"/>
      <c r="AD553" s="21"/>
      <c r="AE553" s="21"/>
      <c r="AF553" s="21"/>
      <c r="AG553" s="21"/>
      <c r="AH553" s="7"/>
      <c r="AI553" s="7"/>
    </row>
    <row r="554" spans="1:35" ht="18.75" x14ac:dyDescent="0.3">
      <c r="C554" s="78"/>
      <c r="D554" s="79"/>
      <c r="E554" s="80"/>
      <c r="F554" s="80"/>
      <c r="G554" s="80"/>
      <c r="H554" s="79"/>
      <c r="I554" s="79"/>
      <c r="J554" s="79"/>
      <c r="K554" s="79"/>
      <c r="L554" s="79"/>
      <c r="M554" s="79"/>
      <c r="N554" s="79"/>
      <c r="O554" s="79"/>
      <c r="P554" s="81"/>
      <c r="Q554" s="81"/>
      <c r="R554" s="81"/>
      <c r="S554" s="81"/>
      <c r="T554" s="79"/>
      <c r="U554" s="79"/>
      <c r="V554" s="79"/>
      <c r="W554" s="79"/>
      <c r="X554" s="79"/>
      <c r="Y554" s="79"/>
      <c r="Z554" s="79"/>
      <c r="AA554" s="79"/>
      <c r="AB554" s="79"/>
      <c r="AC554" s="79"/>
      <c r="AD554" s="79"/>
      <c r="AE554" s="79"/>
      <c r="AF554" s="79"/>
      <c r="AG554" s="79"/>
      <c r="AH554" s="80"/>
      <c r="AI554" s="80"/>
    </row>
    <row r="555" spans="1:35" x14ac:dyDescent="0.25">
      <c r="C555" s="80"/>
      <c r="D555" s="99"/>
      <c r="E555" s="99"/>
      <c r="F555" s="99"/>
      <c r="G555" s="99"/>
      <c r="H555" s="99"/>
      <c r="I555" s="99"/>
      <c r="J555" s="99"/>
      <c r="K555" s="99"/>
      <c r="L555" s="99"/>
      <c r="M555" s="99"/>
      <c r="N555" s="99"/>
      <c r="O555" s="99"/>
      <c r="P555" s="99"/>
      <c r="Q555" s="99"/>
      <c r="R555" s="99"/>
      <c r="S555" s="99"/>
      <c r="T555" s="99"/>
      <c r="U555" s="99"/>
      <c r="V555" s="99"/>
      <c r="W555" s="99"/>
      <c r="X555" s="99"/>
      <c r="Y555" s="99"/>
      <c r="Z555" s="99"/>
      <c r="AA555" s="99"/>
      <c r="AB555" s="99"/>
      <c r="AC555" s="99"/>
      <c r="AD555" s="99"/>
      <c r="AE555" s="99"/>
      <c r="AF555" s="99"/>
      <c r="AG555" s="99"/>
      <c r="AH555" s="79"/>
      <c r="AI555" s="80"/>
    </row>
    <row r="556" spans="1:35" x14ac:dyDescent="0.25">
      <c r="C556" s="80"/>
      <c r="D556" s="99"/>
      <c r="E556" s="99"/>
      <c r="F556" s="99"/>
      <c r="G556" s="99"/>
      <c r="H556" s="99"/>
      <c r="I556" s="99"/>
      <c r="J556" s="99"/>
      <c r="K556" s="99"/>
      <c r="L556" s="99"/>
      <c r="M556" s="99"/>
      <c r="N556" s="99"/>
      <c r="O556" s="99"/>
      <c r="P556" s="99"/>
      <c r="Q556" s="99"/>
      <c r="R556" s="99"/>
      <c r="S556" s="99"/>
      <c r="T556" s="99"/>
      <c r="U556" s="99"/>
      <c r="V556" s="99"/>
      <c r="W556" s="99"/>
      <c r="X556" s="99"/>
      <c r="Y556" s="99"/>
      <c r="Z556" s="99"/>
      <c r="AA556" s="99"/>
      <c r="AB556" s="99"/>
      <c r="AC556" s="99"/>
      <c r="AD556" s="99"/>
      <c r="AE556" s="99"/>
      <c r="AF556" s="99"/>
      <c r="AG556" s="99"/>
      <c r="AH556" s="79"/>
      <c r="AI556" s="80"/>
    </row>
    <row r="557" spans="1:35" x14ac:dyDescent="0.25">
      <c r="C557" s="80"/>
      <c r="D557" s="99"/>
      <c r="E557" s="99"/>
      <c r="F557" s="99"/>
      <c r="G557" s="99"/>
      <c r="H557" s="99"/>
      <c r="I557" s="99"/>
      <c r="J557" s="99"/>
      <c r="K557" s="99"/>
      <c r="L557" s="99"/>
      <c r="M557" s="99"/>
      <c r="N557" s="99"/>
      <c r="O557" s="99"/>
      <c r="P557" s="99"/>
      <c r="Q557" s="99"/>
      <c r="R557" s="99"/>
      <c r="S557" s="99"/>
      <c r="T557" s="99"/>
      <c r="U557" s="99"/>
      <c r="V557" s="99"/>
      <c r="W557" s="99"/>
      <c r="X557" s="99"/>
      <c r="Y557" s="99"/>
      <c r="Z557" s="99"/>
      <c r="AA557" s="99"/>
      <c r="AB557" s="99"/>
      <c r="AC557" s="99"/>
      <c r="AD557" s="99"/>
      <c r="AE557" s="99"/>
      <c r="AF557" s="99"/>
      <c r="AG557" s="99"/>
      <c r="AH557" s="79"/>
      <c r="AI557" s="80"/>
    </row>
    <row r="558" spans="1:35" x14ac:dyDescent="0.25">
      <c r="C558" s="79"/>
      <c r="D558" s="82"/>
      <c r="E558" s="79"/>
      <c r="F558" s="79"/>
      <c r="G558" s="79"/>
      <c r="H558" s="79"/>
      <c r="I558" s="79"/>
      <c r="J558" s="79"/>
      <c r="K558" s="79"/>
      <c r="L558" s="79"/>
      <c r="M558" s="79"/>
      <c r="N558" s="79"/>
      <c r="O558" s="79"/>
      <c r="P558" s="79"/>
      <c r="Q558" s="79"/>
      <c r="R558" s="79"/>
      <c r="S558" s="79"/>
      <c r="T558" s="79"/>
      <c r="U558" s="79"/>
      <c r="V558" s="79"/>
      <c r="W558" s="79"/>
      <c r="X558" s="79"/>
      <c r="Y558" s="79"/>
      <c r="Z558" s="79"/>
      <c r="AA558" s="79"/>
      <c r="AB558" s="79"/>
      <c r="AC558" s="79"/>
      <c r="AD558" s="79"/>
      <c r="AE558" s="79"/>
      <c r="AF558" s="79"/>
      <c r="AG558" s="79"/>
      <c r="AH558" s="79"/>
      <c r="AI558" s="79"/>
    </row>
    <row r="559" spans="1:35" x14ac:dyDescent="0.25">
      <c r="C559" s="79"/>
      <c r="D559" s="82"/>
      <c r="E559" s="79"/>
      <c r="F559" s="79"/>
      <c r="G559" s="79"/>
      <c r="H559" s="79"/>
      <c r="I559" s="79"/>
      <c r="J559" s="79"/>
      <c r="K559" s="79"/>
      <c r="L559" s="79"/>
      <c r="M559" s="79"/>
      <c r="N559" s="79"/>
      <c r="O559" s="79"/>
      <c r="P559" s="79"/>
      <c r="Q559" s="79"/>
      <c r="R559" s="79"/>
      <c r="S559" s="79"/>
      <c r="T559" s="79"/>
      <c r="U559" s="79"/>
      <c r="V559" s="79"/>
      <c r="W559" s="79"/>
      <c r="X559" s="79"/>
      <c r="Y559" s="79"/>
      <c r="Z559" s="79"/>
      <c r="AA559" s="79"/>
      <c r="AB559" s="79"/>
      <c r="AC559" s="79"/>
      <c r="AD559" s="79"/>
      <c r="AE559" s="79"/>
      <c r="AF559" s="79"/>
      <c r="AG559" s="79"/>
      <c r="AH559" s="79"/>
      <c r="AI559" s="79"/>
    </row>
    <row r="560" spans="1:35" x14ac:dyDescent="0.25">
      <c r="C560" s="100"/>
      <c r="D560" s="100"/>
      <c r="E560" s="100"/>
      <c r="F560" s="100"/>
      <c r="G560" s="100"/>
      <c r="H560" s="100"/>
      <c r="I560" s="100"/>
      <c r="J560" s="100"/>
      <c r="K560" s="100"/>
      <c r="L560" s="100"/>
      <c r="M560" s="100"/>
      <c r="N560" s="100"/>
      <c r="O560" s="100"/>
      <c r="P560" s="100"/>
      <c r="Q560" s="100"/>
      <c r="R560" s="100"/>
      <c r="S560" s="83"/>
      <c r="T560" s="100"/>
      <c r="U560" s="100"/>
      <c r="V560" s="100"/>
      <c r="W560" s="100"/>
      <c r="X560" s="100"/>
      <c r="Y560" s="100"/>
      <c r="Z560" s="100"/>
      <c r="AA560" s="100"/>
      <c r="AB560" s="100"/>
      <c r="AC560" s="100"/>
      <c r="AD560" s="100"/>
      <c r="AE560" s="100"/>
      <c r="AF560" s="100"/>
      <c r="AG560" s="100"/>
      <c r="AH560" s="100"/>
      <c r="AI560" s="100"/>
    </row>
    <row r="561" spans="3:35" x14ac:dyDescent="0.25">
      <c r="C561" s="100"/>
      <c r="D561" s="100"/>
      <c r="E561" s="100"/>
      <c r="F561" s="100"/>
      <c r="G561" s="100"/>
      <c r="H561" s="100"/>
      <c r="I561" s="100"/>
      <c r="J561" s="100"/>
      <c r="K561" s="100"/>
      <c r="L561" s="100"/>
      <c r="M561" s="100"/>
      <c r="N561" s="100"/>
      <c r="O561" s="100"/>
      <c r="P561" s="100"/>
      <c r="Q561" s="100"/>
      <c r="R561" s="100"/>
      <c r="S561" s="84"/>
      <c r="T561" s="100"/>
      <c r="U561" s="100"/>
      <c r="V561" s="100"/>
      <c r="W561" s="100"/>
      <c r="X561" s="100"/>
      <c r="Y561" s="100"/>
      <c r="Z561" s="100"/>
      <c r="AA561" s="100"/>
      <c r="AB561" s="100"/>
      <c r="AC561" s="100"/>
      <c r="AD561" s="100"/>
      <c r="AE561" s="100"/>
      <c r="AF561" s="100"/>
      <c r="AG561" s="100"/>
      <c r="AH561" s="100"/>
      <c r="AI561" s="100"/>
    </row>
    <row r="562" spans="3:35" x14ac:dyDescent="0.25">
      <c r="C562" s="79"/>
      <c r="D562" s="79"/>
      <c r="E562" s="80"/>
      <c r="F562" s="80"/>
      <c r="G562" s="80"/>
      <c r="H562" s="80"/>
      <c r="I562" s="80"/>
      <c r="J562" s="85"/>
      <c r="K562" s="86"/>
      <c r="L562" s="85"/>
      <c r="M562" s="87"/>
      <c r="N562" s="87"/>
      <c r="O562" s="87"/>
      <c r="P562" s="87"/>
      <c r="Q562" s="87"/>
      <c r="R562" s="80"/>
      <c r="S562" s="80"/>
      <c r="T562" s="80"/>
      <c r="U562" s="79"/>
      <c r="V562" s="79"/>
      <c r="W562" s="80"/>
      <c r="X562" s="80"/>
      <c r="Y562" s="80"/>
      <c r="Z562" s="80"/>
      <c r="AA562" s="80"/>
      <c r="AB562" s="85"/>
      <c r="AC562" s="86"/>
      <c r="AD562" s="85"/>
      <c r="AE562" s="87"/>
      <c r="AF562" s="87"/>
      <c r="AG562" s="87"/>
      <c r="AH562" s="87"/>
      <c r="AI562" s="87"/>
    </row>
    <row r="563" spans="3:35" x14ac:dyDescent="0.25">
      <c r="C563" s="79"/>
      <c r="D563" s="80"/>
      <c r="E563" s="80"/>
      <c r="F563" s="80"/>
      <c r="G563" s="80"/>
      <c r="H563" s="80"/>
      <c r="I563" s="80"/>
      <c r="J563" s="87"/>
      <c r="K563" s="87"/>
      <c r="L563" s="87"/>
      <c r="M563" s="87"/>
      <c r="N563" s="87"/>
      <c r="O563" s="87"/>
      <c r="P563" s="87"/>
      <c r="Q563" s="87"/>
      <c r="R563" s="80"/>
      <c r="S563" s="80"/>
      <c r="T563" s="80"/>
      <c r="U563" s="79"/>
      <c r="V563" s="79"/>
      <c r="W563" s="80"/>
      <c r="X563" s="80"/>
      <c r="Y563" s="80"/>
      <c r="Z563" s="80"/>
      <c r="AA563" s="80"/>
      <c r="AB563" s="87"/>
      <c r="AC563" s="87"/>
      <c r="AD563" s="87"/>
      <c r="AE563" s="87"/>
      <c r="AF563" s="87"/>
      <c r="AG563" s="87"/>
      <c r="AH563" s="87"/>
      <c r="AI563" s="87"/>
    </row>
    <row r="564" spans="3:35" x14ac:dyDescent="0.25">
      <c r="C564" s="79"/>
      <c r="D564" s="88"/>
      <c r="E564" s="88"/>
      <c r="F564" s="88"/>
      <c r="G564" s="88"/>
      <c r="H564" s="88"/>
      <c r="I564" s="87"/>
      <c r="J564" s="87"/>
      <c r="K564" s="87"/>
      <c r="L564" s="87"/>
      <c r="M564" s="87"/>
      <c r="N564" s="87"/>
      <c r="O564" s="87"/>
      <c r="P564" s="87"/>
      <c r="Q564" s="87"/>
      <c r="R564" s="80"/>
      <c r="S564" s="80"/>
      <c r="T564" s="80"/>
      <c r="U564" s="79"/>
      <c r="V564" s="79"/>
      <c r="W564" s="88"/>
      <c r="X564" s="88"/>
      <c r="Y564" s="88"/>
      <c r="Z564" s="88"/>
      <c r="AA564" s="88"/>
      <c r="AB564" s="87"/>
      <c r="AC564" s="87"/>
      <c r="AD564" s="87"/>
      <c r="AE564" s="87"/>
      <c r="AF564" s="87"/>
      <c r="AG564" s="87"/>
      <c r="AH564" s="87"/>
      <c r="AI564" s="87"/>
    </row>
    <row r="565" spans="3:35" x14ac:dyDescent="0.25">
      <c r="C565" s="79"/>
      <c r="D565" s="88"/>
      <c r="E565" s="88"/>
      <c r="F565" s="88"/>
      <c r="G565" s="88"/>
      <c r="H565" s="88"/>
      <c r="I565" s="87"/>
      <c r="J565" s="87"/>
      <c r="K565" s="87"/>
      <c r="L565" s="87"/>
      <c r="M565" s="87"/>
      <c r="N565" s="87"/>
      <c r="O565" s="87"/>
      <c r="P565" s="87"/>
      <c r="Q565" s="87"/>
      <c r="R565" s="80"/>
      <c r="S565" s="80"/>
      <c r="T565" s="80"/>
      <c r="U565" s="79"/>
      <c r="V565" s="79"/>
      <c r="W565" s="88"/>
      <c r="X565" s="88"/>
      <c r="Y565" s="88"/>
      <c r="Z565" s="88"/>
      <c r="AA565" s="88"/>
      <c r="AB565" s="87"/>
      <c r="AC565" s="87"/>
      <c r="AD565" s="87"/>
      <c r="AE565" s="87"/>
      <c r="AF565" s="87"/>
      <c r="AG565" s="87"/>
      <c r="AH565" s="87"/>
      <c r="AI565" s="87"/>
    </row>
    <row r="566" spans="3:35" x14ac:dyDescent="0.25">
      <c r="C566" s="80"/>
      <c r="D566" s="80"/>
      <c r="E566" s="80"/>
      <c r="F566" s="80"/>
      <c r="G566" s="80"/>
      <c r="H566" s="80"/>
      <c r="I566" s="80"/>
      <c r="J566" s="80"/>
      <c r="K566" s="80"/>
      <c r="L566" s="80"/>
      <c r="M566" s="80"/>
      <c r="N566" s="80"/>
      <c r="O566" s="80"/>
      <c r="P566" s="80"/>
      <c r="Q566" s="80"/>
      <c r="R566" s="80"/>
      <c r="S566" s="80"/>
      <c r="T566" s="80"/>
      <c r="U566" s="80"/>
      <c r="V566" s="80"/>
      <c r="W566" s="80"/>
      <c r="X566" s="80"/>
      <c r="Y566" s="80"/>
      <c r="Z566" s="80"/>
      <c r="AA566" s="80"/>
      <c r="AB566" s="80"/>
      <c r="AC566" s="80"/>
      <c r="AD566" s="80"/>
      <c r="AE566" s="80"/>
      <c r="AF566" s="80"/>
      <c r="AG566" s="80"/>
      <c r="AH566" s="80"/>
      <c r="AI566" s="80"/>
    </row>
    <row r="567" spans="3:35" x14ac:dyDescent="0.25">
      <c r="C567" s="80"/>
      <c r="D567" s="79"/>
      <c r="E567" s="79"/>
      <c r="F567" s="79"/>
      <c r="G567" s="79"/>
      <c r="H567" s="79"/>
      <c r="I567" s="79"/>
      <c r="J567" s="79"/>
      <c r="K567" s="80"/>
      <c r="L567" s="80"/>
      <c r="M567" s="80"/>
      <c r="N567" s="80"/>
      <c r="O567" s="80"/>
      <c r="P567" s="80"/>
      <c r="Q567" s="80"/>
      <c r="R567" s="80"/>
      <c r="S567" s="80"/>
      <c r="T567" s="80"/>
      <c r="U567" s="80"/>
      <c r="V567" s="82"/>
      <c r="W567" s="79"/>
      <c r="X567" s="79"/>
      <c r="Y567" s="79"/>
      <c r="Z567" s="79"/>
      <c r="AA567" s="79"/>
      <c r="AB567" s="79"/>
      <c r="AC567" s="80"/>
      <c r="AD567" s="80"/>
      <c r="AE567" s="80"/>
      <c r="AF567" s="80"/>
      <c r="AG567" s="80"/>
      <c r="AH567" s="80"/>
      <c r="AI567" s="80"/>
    </row>
    <row r="568" spans="3:35" x14ac:dyDescent="0.25">
      <c r="C568" s="80"/>
      <c r="D568" s="80"/>
      <c r="E568" s="80"/>
      <c r="F568" s="80"/>
      <c r="G568" s="80"/>
      <c r="H568" s="80"/>
      <c r="I568" s="87"/>
      <c r="J568" s="87"/>
      <c r="K568" s="87"/>
      <c r="L568" s="87"/>
      <c r="M568" s="87"/>
      <c r="N568" s="87"/>
      <c r="O568" s="87"/>
      <c r="P568" s="87"/>
      <c r="Q568" s="87"/>
      <c r="R568" s="80"/>
      <c r="S568" s="80"/>
      <c r="T568" s="80"/>
      <c r="U568" s="80"/>
      <c r="V568" s="79"/>
      <c r="W568" s="80"/>
      <c r="X568" s="80"/>
      <c r="Y568" s="80"/>
      <c r="Z568" s="80"/>
      <c r="AA568" s="80"/>
      <c r="AB568" s="87"/>
      <c r="AC568" s="87"/>
      <c r="AD568" s="87"/>
      <c r="AE568" s="87"/>
      <c r="AF568" s="87"/>
      <c r="AG568" s="87"/>
      <c r="AH568" s="87"/>
      <c r="AI568" s="87"/>
    </row>
    <row r="569" spans="3:35" x14ac:dyDescent="0.25">
      <c r="C569" s="80"/>
      <c r="D569" s="80"/>
      <c r="E569" s="80"/>
      <c r="F569" s="80"/>
      <c r="G569" s="80"/>
      <c r="H569" s="80"/>
      <c r="I569" s="87"/>
      <c r="J569" s="87"/>
      <c r="K569" s="87"/>
      <c r="L569" s="87"/>
      <c r="M569" s="87"/>
      <c r="N569" s="87"/>
      <c r="O569" s="87"/>
      <c r="P569" s="87"/>
      <c r="Q569" s="87"/>
      <c r="R569" s="80"/>
      <c r="S569" s="80"/>
      <c r="T569" s="80"/>
      <c r="U569" s="80"/>
      <c r="V569" s="79"/>
      <c r="W569" s="80"/>
      <c r="X569" s="80"/>
      <c r="Y569" s="80"/>
      <c r="Z569" s="80"/>
      <c r="AA569" s="80"/>
      <c r="AB569" s="87"/>
      <c r="AC569" s="87"/>
      <c r="AD569" s="87"/>
      <c r="AE569" s="87"/>
      <c r="AF569" s="87"/>
      <c r="AG569" s="87"/>
      <c r="AH569" s="87"/>
      <c r="AI569" s="87"/>
    </row>
    <row r="570" spans="3:35" x14ac:dyDescent="0.25">
      <c r="C570" s="80"/>
      <c r="D570" s="79"/>
      <c r="E570" s="80"/>
      <c r="F570" s="80"/>
      <c r="G570" s="80"/>
      <c r="H570" s="80"/>
      <c r="I570" s="87"/>
      <c r="J570" s="87"/>
      <c r="K570" s="87"/>
      <c r="L570" s="87"/>
      <c r="M570" s="87"/>
      <c r="N570" s="87"/>
      <c r="O570" s="87"/>
      <c r="P570" s="87"/>
      <c r="Q570" s="87"/>
      <c r="R570" s="80"/>
      <c r="S570" s="80"/>
      <c r="T570" s="80"/>
      <c r="U570" s="80"/>
      <c r="V570" s="79"/>
      <c r="W570" s="80"/>
      <c r="X570" s="80"/>
      <c r="Y570" s="80"/>
      <c r="Z570" s="80"/>
      <c r="AA570" s="80"/>
      <c r="AB570" s="87"/>
      <c r="AC570" s="87"/>
      <c r="AD570" s="87"/>
      <c r="AE570" s="87"/>
      <c r="AF570" s="87"/>
      <c r="AG570" s="87"/>
      <c r="AH570" s="87"/>
      <c r="AI570" s="87"/>
    </row>
    <row r="571" spans="3:35" x14ac:dyDescent="0.25">
      <c r="C571" s="80"/>
      <c r="D571" s="80"/>
      <c r="E571" s="80"/>
      <c r="F571" s="80"/>
      <c r="G571" s="80"/>
      <c r="H571" s="80"/>
      <c r="I571" s="80"/>
      <c r="J571" s="80"/>
      <c r="K571" s="80"/>
      <c r="L571" s="80"/>
      <c r="M571" s="80"/>
      <c r="N571" s="80"/>
      <c r="O571" s="80"/>
      <c r="P571" s="80"/>
      <c r="Q571" s="80"/>
      <c r="R571" s="80"/>
      <c r="S571" s="80"/>
      <c r="T571" s="80"/>
      <c r="U571" s="80"/>
      <c r="V571" s="80"/>
      <c r="W571" s="80"/>
      <c r="X571" s="80"/>
      <c r="Y571" s="80"/>
      <c r="Z571" s="80"/>
      <c r="AA571" s="80"/>
      <c r="AB571" s="80"/>
      <c r="AC571" s="80"/>
      <c r="AD571" s="80"/>
      <c r="AE571" s="80"/>
      <c r="AF571" s="80"/>
      <c r="AG571" s="80"/>
      <c r="AH571" s="80"/>
      <c r="AI571" s="80"/>
    </row>
    <row r="572" spans="3:35" x14ac:dyDescent="0.25">
      <c r="C572" s="80"/>
      <c r="D572" s="82"/>
      <c r="E572" s="79"/>
      <c r="F572" s="79"/>
      <c r="G572" s="79"/>
      <c r="H572" s="79"/>
      <c r="I572" s="79"/>
      <c r="J572" s="79"/>
      <c r="K572" s="79"/>
      <c r="L572" s="79"/>
      <c r="M572" s="79"/>
      <c r="N572" s="79"/>
      <c r="O572" s="79"/>
      <c r="P572" s="80"/>
      <c r="Q572" s="80"/>
      <c r="R572" s="80"/>
      <c r="S572" s="80"/>
      <c r="T572" s="80"/>
      <c r="U572" s="80"/>
      <c r="V572" s="82"/>
      <c r="W572" s="79"/>
      <c r="X572" s="79"/>
      <c r="Y572" s="79"/>
      <c r="Z572" s="79"/>
      <c r="AA572" s="79"/>
      <c r="AB572" s="79"/>
      <c r="AC572" s="79"/>
      <c r="AD572" s="79"/>
      <c r="AE572" s="79"/>
      <c r="AF572" s="79"/>
      <c r="AG572" s="79"/>
      <c r="AH572" s="80"/>
      <c r="AI572" s="80"/>
    </row>
    <row r="573" spans="3:35" x14ac:dyDescent="0.25">
      <c r="C573" s="80"/>
      <c r="D573" s="79"/>
      <c r="E573" s="80"/>
      <c r="F573" s="80"/>
      <c r="G573" s="80"/>
      <c r="H573" s="80"/>
      <c r="I573" s="80"/>
      <c r="J573" s="87"/>
      <c r="K573" s="87"/>
      <c r="L573" s="87"/>
      <c r="M573" s="87"/>
      <c r="N573" s="87"/>
      <c r="O573" s="87"/>
      <c r="P573" s="87"/>
      <c r="Q573" s="87"/>
      <c r="R573" s="80"/>
      <c r="S573" s="80"/>
      <c r="T573" s="80"/>
      <c r="U573" s="80"/>
      <c r="V573" s="79"/>
      <c r="W573" s="80"/>
      <c r="X573" s="80"/>
      <c r="Y573" s="80"/>
      <c r="Z573" s="80"/>
      <c r="AA573" s="80"/>
      <c r="AB573" s="87"/>
      <c r="AC573" s="87"/>
      <c r="AD573" s="87"/>
      <c r="AE573" s="87"/>
      <c r="AF573" s="87"/>
      <c r="AG573" s="87"/>
      <c r="AH573" s="87"/>
      <c r="AI573" s="87"/>
    </row>
    <row r="574" spans="3:35" x14ac:dyDescent="0.25">
      <c r="C574" s="80"/>
      <c r="D574" s="79"/>
      <c r="E574" s="80"/>
      <c r="F574" s="80"/>
      <c r="G574" s="80"/>
      <c r="H574" s="80"/>
      <c r="I574" s="80"/>
      <c r="J574" s="87"/>
      <c r="K574" s="87"/>
      <c r="L574" s="87"/>
      <c r="M574" s="87"/>
      <c r="N574" s="87"/>
      <c r="O574" s="87"/>
      <c r="P574" s="87"/>
      <c r="Q574" s="87"/>
      <c r="R574" s="80"/>
      <c r="S574" s="80"/>
      <c r="T574" s="80"/>
      <c r="U574" s="80"/>
      <c r="V574" s="79"/>
      <c r="W574" s="80"/>
      <c r="X574" s="80"/>
      <c r="Y574" s="80"/>
      <c r="Z574" s="80"/>
      <c r="AA574" s="80"/>
      <c r="AB574" s="87"/>
      <c r="AC574" s="87"/>
      <c r="AD574" s="87"/>
      <c r="AE574" s="87"/>
      <c r="AF574" s="87"/>
      <c r="AG574" s="87"/>
      <c r="AH574" s="87"/>
      <c r="AI574" s="87"/>
    </row>
    <row r="575" spans="3:35" x14ac:dyDescent="0.25">
      <c r="C575" s="80"/>
      <c r="D575" s="79"/>
      <c r="E575" s="80"/>
      <c r="F575" s="80"/>
      <c r="G575" s="80"/>
      <c r="H575" s="80"/>
      <c r="I575" s="80"/>
      <c r="J575" s="87"/>
      <c r="K575" s="87"/>
      <c r="L575" s="87"/>
      <c r="M575" s="87"/>
      <c r="N575" s="87"/>
      <c r="O575" s="87"/>
      <c r="P575" s="87"/>
      <c r="Q575" s="87"/>
      <c r="R575" s="80"/>
      <c r="S575" s="80"/>
      <c r="T575" s="80"/>
      <c r="U575" s="80"/>
      <c r="V575" s="79"/>
      <c r="W575" s="80"/>
      <c r="X575" s="80"/>
      <c r="Y575" s="80"/>
      <c r="Z575" s="80"/>
      <c r="AA575" s="80"/>
      <c r="AB575" s="87"/>
      <c r="AC575" s="87"/>
      <c r="AD575" s="87"/>
      <c r="AE575" s="87"/>
      <c r="AF575" s="87"/>
      <c r="AG575" s="87"/>
      <c r="AH575" s="87"/>
      <c r="AI575" s="87"/>
    </row>
    <row r="576" spans="3:35" x14ac:dyDescent="0.25">
      <c r="C576" s="80"/>
      <c r="D576" s="88"/>
      <c r="E576" s="88"/>
      <c r="F576" s="80"/>
      <c r="G576" s="88"/>
      <c r="H576" s="88"/>
      <c r="I576" s="80"/>
      <c r="J576" s="88"/>
      <c r="K576" s="88"/>
      <c r="L576" s="80"/>
      <c r="M576" s="88"/>
      <c r="N576" s="88"/>
      <c r="O576" s="80"/>
      <c r="P576" s="88"/>
      <c r="Q576" s="88"/>
      <c r="R576" s="80"/>
      <c r="S576" s="80"/>
      <c r="T576" s="80"/>
      <c r="U576" s="80"/>
      <c r="V576" s="88"/>
      <c r="W576" s="88"/>
      <c r="X576" s="80"/>
      <c r="Y576" s="88"/>
      <c r="Z576" s="88"/>
      <c r="AA576" s="80"/>
      <c r="AB576" s="88"/>
      <c r="AC576" s="88"/>
      <c r="AD576" s="80"/>
      <c r="AE576" s="88"/>
      <c r="AF576" s="88"/>
      <c r="AG576" s="80"/>
      <c r="AH576" s="88"/>
      <c r="AI576" s="88"/>
    </row>
    <row r="577" spans="3:35" x14ac:dyDescent="0.25">
      <c r="C577" s="79"/>
      <c r="D577" s="79"/>
      <c r="E577" s="80"/>
      <c r="F577" s="80"/>
      <c r="G577" s="80"/>
      <c r="H577" s="80"/>
      <c r="I577" s="80"/>
      <c r="J577" s="85"/>
      <c r="K577" s="86"/>
      <c r="L577" s="85"/>
      <c r="M577" s="87"/>
      <c r="N577" s="87"/>
      <c r="O577" s="87"/>
      <c r="P577" s="87"/>
      <c r="Q577" s="87"/>
      <c r="R577" s="80"/>
      <c r="S577" s="80"/>
      <c r="T577" s="80"/>
      <c r="U577" s="79"/>
      <c r="V577" s="79"/>
      <c r="W577" s="80"/>
      <c r="X577" s="80"/>
      <c r="Y577" s="80"/>
      <c r="Z577" s="80"/>
      <c r="AA577" s="80"/>
      <c r="AB577" s="85"/>
      <c r="AC577" s="86"/>
      <c r="AD577" s="85"/>
      <c r="AE577" s="87"/>
      <c r="AF577" s="87"/>
      <c r="AG577" s="87"/>
      <c r="AH577" s="87"/>
      <c r="AI577" s="87"/>
    </row>
    <row r="578" spans="3:35" x14ac:dyDescent="0.25">
      <c r="C578" s="79"/>
      <c r="D578" s="79"/>
      <c r="E578" s="88"/>
      <c r="F578" s="88"/>
      <c r="G578" s="88"/>
      <c r="H578" s="88"/>
      <c r="I578" s="88"/>
      <c r="J578" s="87"/>
      <c r="K578" s="87"/>
      <c r="L578" s="87"/>
      <c r="M578" s="87"/>
      <c r="N578" s="87"/>
      <c r="O578" s="87"/>
      <c r="P578" s="87"/>
      <c r="Q578" s="87"/>
      <c r="R578" s="80"/>
      <c r="S578" s="80"/>
      <c r="T578" s="80"/>
      <c r="U578" s="79"/>
      <c r="V578" s="79"/>
      <c r="W578" s="88"/>
      <c r="X578" s="88"/>
      <c r="Y578" s="88"/>
      <c r="Z578" s="88"/>
      <c r="AA578" s="88"/>
      <c r="AB578" s="87"/>
      <c r="AC578" s="87"/>
      <c r="AD578" s="87"/>
      <c r="AE578" s="87"/>
      <c r="AF578" s="87"/>
      <c r="AG578" s="87"/>
      <c r="AH578" s="87"/>
      <c r="AI578" s="87"/>
    </row>
    <row r="579" spans="3:35" x14ac:dyDescent="0.25">
      <c r="C579" s="79"/>
      <c r="D579" s="79"/>
      <c r="E579" s="88"/>
      <c r="F579" s="88"/>
      <c r="G579" s="88"/>
      <c r="H579" s="88"/>
      <c r="I579" s="88"/>
      <c r="J579" s="87"/>
      <c r="K579" s="87"/>
      <c r="L579" s="87"/>
      <c r="M579" s="87"/>
      <c r="N579" s="87"/>
      <c r="O579" s="87"/>
      <c r="P579" s="87"/>
      <c r="Q579" s="87"/>
      <c r="R579" s="80"/>
      <c r="S579" s="80"/>
      <c r="T579" s="80"/>
      <c r="U579" s="79"/>
      <c r="V579" s="79"/>
      <c r="W579" s="88"/>
      <c r="X579" s="88"/>
      <c r="Y579" s="88"/>
      <c r="Z579" s="88"/>
      <c r="AA579" s="88"/>
      <c r="AB579" s="87"/>
      <c r="AC579" s="87"/>
      <c r="AD579" s="87"/>
      <c r="AE579" s="87"/>
      <c r="AF579" s="87"/>
      <c r="AG579" s="87"/>
      <c r="AH579" s="87"/>
      <c r="AI579" s="87"/>
    </row>
    <row r="580" spans="3:35" x14ac:dyDescent="0.25">
      <c r="C580" s="79"/>
      <c r="D580" s="79"/>
      <c r="E580" s="79"/>
      <c r="F580" s="79"/>
      <c r="G580" s="79"/>
      <c r="H580" s="79"/>
      <c r="I580" s="79"/>
      <c r="J580" s="79"/>
      <c r="K580" s="79"/>
      <c r="L580" s="79"/>
      <c r="M580" s="79"/>
      <c r="N580" s="79"/>
      <c r="O580" s="79"/>
      <c r="P580" s="79"/>
      <c r="Q580" s="79"/>
      <c r="R580" s="79"/>
      <c r="S580" s="79"/>
      <c r="T580" s="80"/>
      <c r="U580" s="79"/>
      <c r="V580" s="79"/>
      <c r="W580" s="79"/>
      <c r="X580" s="79"/>
      <c r="Y580" s="79"/>
      <c r="Z580" s="79"/>
      <c r="AA580" s="79"/>
      <c r="AB580" s="79"/>
      <c r="AC580" s="79"/>
      <c r="AD580" s="79"/>
      <c r="AE580" s="79"/>
      <c r="AF580" s="79"/>
      <c r="AG580" s="79"/>
      <c r="AH580" s="79"/>
      <c r="AI580" s="79"/>
    </row>
    <row r="581" spans="3:35" x14ac:dyDescent="0.25">
      <c r="C581" s="79"/>
      <c r="D581" s="79"/>
      <c r="E581" s="79"/>
      <c r="F581" s="79"/>
      <c r="G581" s="79"/>
      <c r="H581" s="79"/>
      <c r="I581" s="79"/>
      <c r="J581" s="79"/>
      <c r="K581" s="79"/>
      <c r="L581" s="79"/>
      <c r="M581" s="79"/>
      <c r="N581" s="79"/>
      <c r="O581" s="79"/>
      <c r="P581" s="79"/>
      <c r="Q581" s="79"/>
      <c r="R581" s="79"/>
      <c r="S581" s="79"/>
      <c r="T581" s="79"/>
      <c r="U581" s="79"/>
      <c r="V581" s="79"/>
      <c r="W581" s="79"/>
      <c r="X581" s="79"/>
      <c r="Y581" s="79"/>
      <c r="Z581" s="79"/>
      <c r="AA581" s="79"/>
      <c r="AB581" s="79"/>
      <c r="AC581" s="79"/>
      <c r="AD581" s="79"/>
      <c r="AE581" s="79"/>
      <c r="AF581" s="79"/>
      <c r="AG581" s="79"/>
      <c r="AH581" s="79"/>
      <c r="AI581" s="79"/>
    </row>
    <row r="582" spans="3:35" x14ac:dyDescent="0.25">
      <c r="C582" s="79"/>
      <c r="D582" s="79"/>
      <c r="E582" s="79"/>
      <c r="F582" s="79"/>
      <c r="G582" s="79"/>
      <c r="H582" s="79"/>
      <c r="I582" s="79"/>
      <c r="J582" s="79"/>
      <c r="K582" s="79"/>
      <c r="L582" s="79"/>
      <c r="M582" s="79"/>
      <c r="N582" s="79"/>
      <c r="O582" s="79"/>
      <c r="P582" s="79"/>
      <c r="Q582" s="79"/>
      <c r="R582" s="79"/>
      <c r="S582" s="79"/>
      <c r="T582" s="79"/>
      <c r="U582" s="79"/>
      <c r="V582" s="79"/>
      <c r="W582" s="79"/>
      <c r="X582" s="79"/>
      <c r="Y582" s="79"/>
      <c r="Z582" s="79"/>
      <c r="AA582" s="79"/>
      <c r="AB582" s="79"/>
      <c r="AC582" s="79"/>
      <c r="AD582" s="79"/>
      <c r="AE582" s="79"/>
      <c r="AF582" s="79"/>
      <c r="AG582" s="79"/>
      <c r="AH582" s="79"/>
      <c r="AI582" s="79"/>
    </row>
    <row r="583" spans="3:35" x14ac:dyDescent="0.25">
      <c r="C583" s="79"/>
      <c r="D583" s="79"/>
      <c r="E583" s="79"/>
      <c r="F583" s="79"/>
      <c r="G583" s="79"/>
      <c r="H583" s="79"/>
      <c r="I583" s="79"/>
      <c r="J583" s="79"/>
      <c r="K583" s="79"/>
      <c r="L583" s="79"/>
      <c r="M583" s="79"/>
      <c r="N583" s="79"/>
      <c r="O583" s="79"/>
      <c r="P583" s="79"/>
      <c r="Q583" s="79"/>
      <c r="R583" s="79"/>
      <c r="S583" s="79"/>
      <c r="T583" s="79"/>
      <c r="U583" s="79"/>
      <c r="V583" s="79"/>
      <c r="W583" s="79"/>
      <c r="X583" s="79"/>
      <c r="Y583" s="79"/>
      <c r="Z583" s="79"/>
      <c r="AA583" s="79"/>
      <c r="AB583" s="79"/>
      <c r="AC583" s="79"/>
      <c r="AD583" s="79"/>
      <c r="AE583" s="79"/>
      <c r="AF583" s="79"/>
      <c r="AG583" s="79"/>
      <c r="AH583" s="79"/>
      <c r="AI583" s="79"/>
    </row>
    <row r="584" spans="3:35" x14ac:dyDescent="0.25">
      <c r="C584" s="101"/>
      <c r="D584" s="101"/>
      <c r="E584" s="101"/>
      <c r="F584" s="101"/>
      <c r="G584" s="101"/>
      <c r="H584" s="101"/>
      <c r="I584" s="101"/>
      <c r="J584" s="101"/>
      <c r="K584" s="101"/>
      <c r="L584" s="101"/>
      <c r="M584" s="101"/>
      <c r="N584" s="101"/>
      <c r="O584" s="101"/>
      <c r="P584" s="101"/>
      <c r="Q584" s="101"/>
      <c r="R584" s="101"/>
      <c r="S584" s="101"/>
      <c r="T584" s="101"/>
      <c r="U584" s="101"/>
      <c r="V584" s="101"/>
      <c r="W584" s="101"/>
      <c r="X584" s="101"/>
      <c r="Y584" s="101"/>
      <c r="Z584" s="101"/>
      <c r="AA584" s="101"/>
      <c r="AB584" s="101"/>
      <c r="AC584" s="101"/>
      <c r="AD584" s="101"/>
      <c r="AE584" s="101"/>
      <c r="AF584" s="101"/>
      <c r="AG584" s="101"/>
      <c r="AH584" s="101"/>
      <c r="AI584" s="101"/>
    </row>
    <row r="585" spans="3:35" x14ac:dyDescent="0.25">
      <c r="C585" s="101"/>
      <c r="D585" s="101"/>
      <c r="E585" s="101"/>
      <c r="F585" s="101"/>
      <c r="G585" s="101"/>
      <c r="H585" s="101"/>
      <c r="I585" s="101"/>
      <c r="J585" s="101"/>
      <c r="K585" s="101"/>
      <c r="L585" s="101"/>
      <c r="M585" s="101"/>
      <c r="N585" s="101"/>
      <c r="O585" s="101"/>
      <c r="P585" s="101"/>
      <c r="Q585" s="101"/>
      <c r="R585" s="101"/>
      <c r="S585" s="101"/>
      <c r="T585" s="101"/>
      <c r="U585" s="101"/>
      <c r="V585" s="101"/>
      <c r="W585" s="101"/>
      <c r="X585" s="101"/>
      <c r="Y585" s="101"/>
      <c r="Z585" s="101"/>
      <c r="AA585" s="101"/>
      <c r="AB585" s="101"/>
      <c r="AC585" s="101"/>
      <c r="AD585" s="101"/>
      <c r="AE585" s="101"/>
      <c r="AF585" s="101"/>
      <c r="AG585" s="101"/>
      <c r="AH585" s="101"/>
      <c r="AI585" s="101"/>
    </row>
    <row r="586" spans="3:35" x14ac:dyDescent="0.25">
      <c r="C586" s="79"/>
      <c r="D586" s="79"/>
      <c r="E586" s="80"/>
      <c r="F586" s="80"/>
      <c r="G586" s="80"/>
      <c r="H586" s="80"/>
      <c r="I586" s="80"/>
      <c r="J586" s="85"/>
      <c r="K586" s="86"/>
      <c r="L586" s="85"/>
      <c r="M586" s="87"/>
      <c r="N586" s="87"/>
      <c r="O586" s="87"/>
      <c r="P586" s="87"/>
      <c r="Q586" s="87"/>
      <c r="R586" s="80"/>
      <c r="S586" s="80"/>
      <c r="T586" s="79"/>
      <c r="U586" s="79"/>
      <c r="V586" s="80"/>
      <c r="W586" s="80"/>
      <c r="X586" s="80"/>
      <c r="Y586" s="80"/>
      <c r="Z586" s="80"/>
      <c r="AA586" s="85"/>
      <c r="AB586" s="86"/>
      <c r="AC586" s="85"/>
      <c r="AD586" s="87"/>
      <c r="AE586" s="87"/>
      <c r="AF586" s="87"/>
      <c r="AG586" s="87"/>
      <c r="AH586" s="87"/>
      <c r="AI586" s="80"/>
    </row>
    <row r="587" spans="3:35" x14ac:dyDescent="0.25">
      <c r="C587" s="79"/>
      <c r="D587" s="79"/>
      <c r="E587" s="80"/>
      <c r="F587" s="80"/>
      <c r="G587" s="80"/>
      <c r="H587" s="80"/>
      <c r="I587" s="80"/>
      <c r="J587" s="87"/>
      <c r="K587" s="87"/>
      <c r="L587" s="87"/>
      <c r="M587" s="87"/>
      <c r="N587" s="87"/>
      <c r="O587" s="87"/>
      <c r="P587" s="87"/>
      <c r="Q587" s="87"/>
      <c r="R587" s="80"/>
      <c r="S587" s="80"/>
      <c r="T587" s="79"/>
      <c r="U587" s="79"/>
      <c r="V587" s="80"/>
      <c r="W587" s="80"/>
      <c r="X587" s="80"/>
      <c r="Y587" s="80"/>
      <c r="Z587" s="80"/>
      <c r="AA587" s="87"/>
      <c r="AB587" s="87"/>
      <c r="AC587" s="87"/>
      <c r="AD587" s="87"/>
      <c r="AE587" s="87"/>
      <c r="AF587" s="87"/>
      <c r="AG587" s="87"/>
      <c r="AH587" s="87"/>
      <c r="AI587" s="80"/>
    </row>
    <row r="588" spans="3:35" x14ac:dyDescent="0.25">
      <c r="C588" s="79"/>
      <c r="D588" s="79"/>
      <c r="E588" s="88"/>
      <c r="F588" s="88"/>
      <c r="G588" s="88"/>
      <c r="H588" s="88"/>
      <c r="I588" s="88"/>
      <c r="J588" s="87"/>
      <c r="K588" s="87"/>
      <c r="L588" s="87"/>
      <c r="M588" s="87"/>
      <c r="N588" s="87"/>
      <c r="O588" s="87"/>
      <c r="P588" s="87"/>
      <c r="Q588" s="87"/>
      <c r="R588" s="80"/>
      <c r="S588" s="80"/>
      <c r="T588" s="79"/>
      <c r="U588" s="79"/>
      <c r="V588" s="88"/>
      <c r="W588" s="88"/>
      <c r="X588" s="88"/>
      <c r="Y588" s="88"/>
      <c r="Z588" s="88"/>
      <c r="AA588" s="87"/>
      <c r="AB588" s="87"/>
      <c r="AC588" s="87"/>
      <c r="AD588" s="87"/>
      <c r="AE588" s="87"/>
      <c r="AF588" s="87"/>
      <c r="AG588" s="87"/>
      <c r="AH588" s="87"/>
      <c r="AI588" s="80"/>
    </row>
    <row r="589" spans="3:35" x14ac:dyDescent="0.25">
      <c r="C589" s="79"/>
      <c r="D589" s="79"/>
      <c r="E589" s="88"/>
      <c r="F589" s="88"/>
      <c r="G589" s="88"/>
      <c r="H589" s="88"/>
      <c r="I589" s="88"/>
      <c r="J589" s="87"/>
      <c r="K589" s="87"/>
      <c r="L589" s="87"/>
      <c r="M589" s="87"/>
      <c r="N589" s="87"/>
      <c r="O589" s="87"/>
      <c r="P589" s="87"/>
      <c r="Q589" s="87"/>
      <c r="R589" s="80"/>
      <c r="S589" s="80"/>
      <c r="T589" s="79"/>
      <c r="U589" s="79"/>
      <c r="V589" s="88"/>
      <c r="W589" s="88"/>
      <c r="X589" s="88"/>
      <c r="Y589" s="88"/>
      <c r="Z589" s="88"/>
      <c r="AA589" s="87"/>
      <c r="AB589" s="87"/>
      <c r="AC589" s="87"/>
      <c r="AD589" s="87"/>
      <c r="AE589" s="87"/>
      <c r="AF589" s="87"/>
      <c r="AG589" s="87"/>
      <c r="AH589" s="87"/>
      <c r="AI589" s="80"/>
    </row>
    <row r="590" spans="3:35" x14ac:dyDescent="0.25">
      <c r="C590" s="80"/>
      <c r="D590" s="80"/>
      <c r="E590" s="80"/>
      <c r="F590" s="80"/>
      <c r="G590" s="80"/>
      <c r="H590" s="80"/>
      <c r="I590" s="80"/>
      <c r="J590" s="80"/>
      <c r="K590" s="80"/>
      <c r="L590" s="80"/>
      <c r="M590" s="80"/>
      <c r="N590" s="80"/>
      <c r="O590" s="80"/>
      <c r="P590" s="80"/>
      <c r="Q590" s="80"/>
      <c r="R590" s="80"/>
      <c r="S590" s="80"/>
      <c r="T590" s="80"/>
      <c r="U590" s="80"/>
      <c r="V590" s="80"/>
      <c r="W590" s="80"/>
      <c r="X590" s="80"/>
      <c r="Y590" s="80"/>
      <c r="Z590" s="80"/>
      <c r="AA590" s="80"/>
      <c r="AB590" s="80"/>
      <c r="AC590" s="80"/>
      <c r="AD590" s="80"/>
      <c r="AE590" s="80"/>
      <c r="AF590" s="80"/>
      <c r="AG590" s="80"/>
      <c r="AH590" s="80"/>
      <c r="AI590" s="80"/>
    </row>
    <row r="591" spans="3:35" x14ac:dyDescent="0.25">
      <c r="C591" s="80"/>
      <c r="D591" s="82"/>
      <c r="E591" s="79"/>
      <c r="F591" s="79"/>
      <c r="G591" s="79"/>
      <c r="H591" s="79"/>
      <c r="I591" s="79"/>
      <c r="J591" s="79"/>
      <c r="K591" s="80"/>
      <c r="L591" s="80"/>
      <c r="M591" s="80"/>
      <c r="N591" s="80"/>
      <c r="O591" s="80"/>
      <c r="P591" s="80"/>
      <c r="Q591" s="80"/>
      <c r="R591" s="80"/>
      <c r="S591" s="80"/>
      <c r="T591" s="80"/>
      <c r="U591" s="82"/>
      <c r="V591" s="79"/>
      <c r="W591" s="79"/>
      <c r="X591" s="79"/>
      <c r="Y591" s="79"/>
      <c r="Z591" s="79"/>
      <c r="AA591" s="79"/>
      <c r="AB591" s="80"/>
      <c r="AC591" s="80"/>
      <c r="AD591" s="80"/>
      <c r="AE591" s="80"/>
      <c r="AF591" s="80"/>
      <c r="AG591" s="80"/>
      <c r="AH591" s="80"/>
      <c r="AI591" s="80"/>
    </row>
    <row r="592" spans="3:35" x14ac:dyDescent="0.25">
      <c r="C592" s="80"/>
      <c r="D592" s="79"/>
      <c r="E592" s="80"/>
      <c r="F592" s="80"/>
      <c r="G592" s="80"/>
      <c r="H592" s="80"/>
      <c r="I592" s="80"/>
      <c r="J592" s="87"/>
      <c r="K592" s="87"/>
      <c r="L592" s="87"/>
      <c r="M592" s="87"/>
      <c r="N592" s="87"/>
      <c r="O592" s="87"/>
      <c r="P592" s="87"/>
      <c r="Q592" s="87"/>
      <c r="R592" s="80"/>
      <c r="S592" s="80"/>
      <c r="T592" s="80"/>
      <c r="U592" s="79"/>
      <c r="V592" s="80"/>
      <c r="W592" s="80"/>
      <c r="X592" s="80"/>
      <c r="Y592" s="80"/>
      <c r="Z592" s="80"/>
      <c r="AA592" s="87"/>
      <c r="AB592" s="87"/>
      <c r="AC592" s="87"/>
      <c r="AD592" s="87"/>
      <c r="AE592" s="87"/>
      <c r="AF592" s="87"/>
      <c r="AG592" s="87"/>
      <c r="AH592" s="87"/>
      <c r="AI592" s="80"/>
    </row>
    <row r="593" spans="1:35" x14ac:dyDescent="0.25">
      <c r="C593" s="80"/>
      <c r="D593" s="79"/>
      <c r="E593" s="80"/>
      <c r="F593" s="80"/>
      <c r="G593" s="80"/>
      <c r="H593" s="80"/>
      <c r="I593" s="80"/>
      <c r="J593" s="87"/>
      <c r="K593" s="87"/>
      <c r="L593" s="87"/>
      <c r="M593" s="87"/>
      <c r="N593" s="87"/>
      <c r="O593" s="87"/>
      <c r="P593" s="87"/>
      <c r="Q593" s="87"/>
      <c r="R593" s="80"/>
      <c r="S593" s="80"/>
      <c r="T593" s="80"/>
      <c r="U593" s="79"/>
      <c r="V593" s="80"/>
      <c r="W593" s="80"/>
      <c r="X593" s="80"/>
      <c r="Y593" s="80"/>
      <c r="Z593" s="80"/>
      <c r="AA593" s="87"/>
      <c r="AB593" s="87"/>
      <c r="AC593" s="87"/>
      <c r="AD593" s="87"/>
      <c r="AE593" s="87"/>
      <c r="AF593" s="87"/>
      <c r="AG593" s="87"/>
      <c r="AH593" s="87"/>
      <c r="AI593" s="80"/>
    </row>
    <row r="594" spans="1:35" x14ac:dyDescent="0.25">
      <c r="C594" s="80"/>
      <c r="D594" s="79"/>
      <c r="E594" s="80"/>
      <c r="F594" s="80"/>
      <c r="G594" s="80"/>
      <c r="H594" s="80"/>
      <c r="I594" s="80"/>
      <c r="J594" s="87"/>
      <c r="K594" s="87"/>
      <c r="L594" s="87"/>
      <c r="M594" s="87"/>
      <c r="N594" s="87"/>
      <c r="O594" s="87"/>
      <c r="P594" s="87"/>
      <c r="Q594" s="87"/>
      <c r="R594" s="80"/>
      <c r="S594" s="80"/>
      <c r="T594" s="80"/>
      <c r="U594" s="79"/>
      <c r="V594" s="80"/>
      <c r="W594" s="80"/>
      <c r="X594" s="80"/>
      <c r="Y594" s="80"/>
      <c r="Z594" s="80"/>
      <c r="AA594" s="87"/>
      <c r="AB594" s="87"/>
      <c r="AC594" s="87"/>
      <c r="AD594" s="87"/>
      <c r="AE594" s="87"/>
      <c r="AF594" s="87"/>
      <c r="AG594" s="87"/>
      <c r="AH594" s="87"/>
      <c r="AI594" s="80"/>
    </row>
    <row r="595" spans="1:35" x14ac:dyDescent="0.25">
      <c r="C595" s="80"/>
      <c r="D595" s="80"/>
      <c r="E595" s="80"/>
      <c r="F595" s="80"/>
      <c r="G595" s="80"/>
      <c r="H595" s="80"/>
      <c r="I595" s="80"/>
      <c r="J595" s="80"/>
      <c r="K595" s="80"/>
      <c r="L595" s="80"/>
      <c r="M595" s="80"/>
      <c r="N595" s="80"/>
      <c r="O595" s="80"/>
      <c r="P595" s="80"/>
      <c r="Q595" s="80"/>
      <c r="R595" s="80"/>
      <c r="S595" s="80"/>
      <c r="T595" s="80"/>
      <c r="U595" s="80"/>
      <c r="V595" s="80"/>
      <c r="W595" s="80"/>
      <c r="X595" s="80"/>
      <c r="Y595" s="80"/>
      <c r="Z595" s="80"/>
      <c r="AA595" s="80"/>
      <c r="AB595" s="80"/>
      <c r="AC595" s="80"/>
      <c r="AD595" s="80"/>
      <c r="AE595" s="80"/>
      <c r="AF595" s="80"/>
      <c r="AG595" s="80"/>
      <c r="AH595" s="80"/>
      <c r="AI595" s="80"/>
    </row>
    <row r="596" spans="1:35" x14ac:dyDescent="0.25">
      <c r="C596" s="80"/>
      <c r="D596" s="82"/>
      <c r="E596" s="79"/>
      <c r="F596" s="79"/>
      <c r="G596" s="79"/>
      <c r="H596" s="79"/>
      <c r="I596" s="79"/>
      <c r="J596" s="79"/>
      <c r="K596" s="79"/>
      <c r="L596" s="79"/>
      <c r="M596" s="79"/>
      <c r="N596" s="79"/>
      <c r="O596" s="79"/>
      <c r="P596" s="80"/>
      <c r="Q596" s="80"/>
      <c r="R596" s="80"/>
      <c r="S596" s="80"/>
      <c r="T596" s="80"/>
      <c r="U596" s="82"/>
      <c r="V596" s="79"/>
      <c r="W596" s="79"/>
      <c r="X596" s="79"/>
      <c r="Y596" s="79"/>
      <c r="Z596" s="79"/>
      <c r="AA596" s="79"/>
      <c r="AB596" s="79"/>
      <c r="AC596" s="79"/>
      <c r="AD596" s="79"/>
      <c r="AE596" s="79"/>
      <c r="AF596" s="79"/>
      <c r="AG596" s="80"/>
      <c r="AH596" s="80"/>
      <c r="AI596" s="80"/>
    </row>
    <row r="597" spans="1:35" x14ac:dyDescent="0.25">
      <c r="C597" s="80"/>
      <c r="D597" s="79"/>
      <c r="E597" s="80"/>
      <c r="F597" s="80"/>
      <c r="G597" s="80"/>
      <c r="H597" s="80"/>
      <c r="I597" s="80"/>
      <c r="J597" s="87"/>
      <c r="K597" s="87"/>
      <c r="L597" s="87"/>
      <c r="M597" s="87"/>
      <c r="N597" s="87"/>
      <c r="O597" s="87"/>
      <c r="P597" s="87"/>
      <c r="Q597" s="87"/>
      <c r="R597" s="80"/>
      <c r="S597" s="80"/>
      <c r="T597" s="80"/>
      <c r="U597" s="79"/>
      <c r="V597" s="80"/>
      <c r="W597" s="80"/>
      <c r="X597" s="80"/>
      <c r="Y597" s="80"/>
      <c r="Z597" s="80"/>
      <c r="AA597" s="87"/>
      <c r="AB597" s="87"/>
      <c r="AC597" s="87"/>
      <c r="AD597" s="87"/>
      <c r="AE597" s="87"/>
      <c r="AF597" s="87"/>
      <c r="AG597" s="87"/>
      <c r="AH597" s="87"/>
      <c r="AI597" s="80"/>
    </row>
    <row r="598" spans="1:35" x14ac:dyDescent="0.25">
      <c r="C598" s="80"/>
      <c r="D598" s="79"/>
      <c r="E598" s="80"/>
      <c r="F598" s="80"/>
      <c r="G598" s="80"/>
      <c r="H598" s="80"/>
      <c r="I598" s="80"/>
      <c r="J598" s="87"/>
      <c r="K598" s="87"/>
      <c r="L598" s="87"/>
      <c r="M598" s="87"/>
      <c r="N598" s="87"/>
      <c r="O598" s="87"/>
      <c r="P598" s="87"/>
      <c r="Q598" s="87"/>
      <c r="R598" s="80"/>
      <c r="S598" s="80"/>
      <c r="T598" s="80"/>
      <c r="U598" s="79"/>
      <c r="V598" s="80"/>
      <c r="W598" s="80"/>
      <c r="X598" s="80"/>
      <c r="Y598" s="80"/>
      <c r="Z598" s="80"/>
      <c r="AA598" s="87"/>
      <c r="AB598" s="87"/>
      <c r="AC598" s="87"/>
      <c r="AD598" s="87"/>
      <c r="AE598" s="87"/>
      <c r="AF598" s="87"/>
      <c r="AG598" s="87"/>
      <c r="AH598" s="87"/>
      <c r="AI598" s="80"/>
    </row>
    <row r="599" spans="1:35" x14ac:dyDescent="0.25">
      <c r="C599" s="80"/>
      <c r="D599" s="79"/>
      <c r="E599" s="80"/>
      <c r="F599" s="80"/>
      <c r="G599" s="80"/>
      <c r="H599" s="80"/>
      <c r="I599" s="80"/>
      <c r="J599" s="87"/>
      <c r="K599" s="87"/>
      <c r="L599" s="87"/>
      <c r="M599" s="87"/>
      <c r="N599" s="87"/>
      <c r="O599" s="87"/>
      <c r="P599" s="87"/>
      <c r="Q599" s="87"/>
      <c r="R599" s="80"/>
      <c r="S599" s="80"/>
      <c r="T599" s="80"/>
      <c r="U599" s="79"/>
      <c r="V599" s="80"/>
      <c r="W599" s="80"/>
      <c r="X599" s="80"/>
      <c r="Y599" s="80"/>
      <c r="Z599" s="80"/>
      <c r="AA599" s="87"/>
      <c r="AB599" s="87"/>
      <c r="AC599" s="87"/>
      <c r="AD599" s="87"/>
      <c r="AE599" s="87"/>
      <c r="AF599" s="87"/>
      <c r="AG599" s="87"/>
      <c r="AH599" s="87"/>
      <c r="AI599" s="80"/>
    </row>
    <row r="600" spans="1:35" x14ac:dyDescent="0.25">
      <c r="C600" s="80"/>
      <c r="D600" s="88"/>
      <c r="E600" s="88"/>
      <c r="F600" s="80"/>
      <c r="G600" s="88"/>
      <c r="H600" s="88"/>
      <c r="I600" s="80"/>
      <c r="J600" s="88"/>
      <c r="K600" s="88"/>
      <c r="L600" s="80"/>
      <c r="M600" s="88"/>
      <c r="N600" s="88"/>
      <c r="O600" s="80"/>
      <c r="P600" s="88"/>
      <c r="Q600" s="88"/>
      <c r="R600" s="80"/>
      <c r="S600" s="80"/>
      <c r="T600" s="80"/>
      <c r="U600" s="88"/>
      <c r="V600" s="88"/>
      <c r="W600" s="80"/>
      <c r="X600" s="88"/>
      <c r="Y600" s="88"/>
      <c r="Z600" s="80"/>
      <c r="AA600" s="88"/>
      <c r="AB600" s="88"/>
      <c r="AC600" s="80"/>
      <c r="AD600" s="88"/>
      <c r="AE600" s="88"/>
      <c r="AF600" s="80"/>
      <c r="AG600" s="88"/>
      <c r="AH600" s="88"/>
      <c r="AI600" s="80"/>
    </row>
    <row r="601" spans="1:35" x14ac:dyDescent="0.25">
      <c r="C601" s="79"/>
      <c r="D601" s="79"/>
      <c r="E601" s="80"/>
      <c r="F601" s="80"/>
      <c r="G601" s="80"/>
      <c r="H601" s="80"/>
      <c r="I601" s="80"/>
      <c r="J601" s="85"/>
      <c r="K601" s="86"/>
      <c r="L601" s="85"/>
      <c r="M601" s="87"/>
      <c r="N601" s="87"/>
      <c r="O601" s="87"/>
      <c r="P601" s="87"/>
      <c r="Q601" s="87"/>
      <c r="R601" s="80"/>
      <c r="S601" s="80"/>
      <c r="T601" s="79"/>
      <c r="U601" s="79"/>
      <c r="V601" s="80"/>
      <c r="W601" s="80"/>
      <c r="X601" s="80"/>
      <c r="Y601" s="80"/>
      <c r="Z601" s="80"/>
      <c r="AA601" s="85"/>
      <c r="AB601" s="86"/>
      <c r="AC601" s="85"/>
      <c r="AD601" s="87"/>
      <c r="AE601" s="87"/>
      <c r="AF601" s="87"/>
      <c r="AG601" s="87"/>
      <c r="AH601" s="87"/>
      <c r="AI601" s="80"/>
    </row>
    <row r="602" spans="1:35" ht="15.75" thickBot="1" x14ac:dyDescent="0.3">
      <c r="C602" s="79"/>
      <c r="D602" s="79"/>
      <c r="E602" s="88"/>
      <c r="F602" s="88"/>
      <c r="G602" s="88"/>
      <c r="H602" s="88"/>
      <c r="I602" s="88"/>
      <c r="J602" s="87"/>
      <c r="K602" s="87"/>
      <c r="L602" s="87"/>
      <c r="M602" s="87"/>
      <c r="N602" s="87"/>
      <c r="O602" s="87"/>
      <c r="P602" s="87"/>
      <c r="Q602" s="87"/>
      <c r="R602" s="80"/>
      <c r="S602" s="89"/>
      <c r="T602" s="79"/>
      <c r="U602" s="79"/>
      <c r="V602" s="88"/>
      <c r="W602" s="88"/>
      <c r="X602" s="88"/>
      <c r="Y602" s="88"/>
      <c r="Z602" s="88"/>
      <c r="AA602" s="87"/>
      <c r="AB602" s="87"/>
      <c r="AC602" s="87"/>
      <c r="AD602" s="87"/>
      <c r="AE602" s="87"/>
      <c r="AF602" s="87"/>
      <c r="AG602" s="87"/>
      <c r="AH602" s="87"/>
      <c r="AI602" s="90"/>
    </row>
    <row r="603" spans="1:35" ht="15" customHeight="1" x14ac:dyDescent="0.25">
      <c r="C603" s="91"/>
      <c r="D603" s="79"/>
      <c r="E603" s="88"/>
      <c r="F603" s="88"/>
      <c r="G603" s="88"/>
      <c r="H603" s="88"/>
      <c r="I603" s="88"/>
      <c r="J603" s="87"/>
      <c r="K603" s="87"/>
      <c r="L603" s="87"/>
      <c r="M603" s="87"/>
      <c r="N603" s="87"/>
      <c r="O603" s="87"/>
      <c r="P603" s="87"/>
      <c r="Q603" s="87"/>
      <c r="R603" s="80"/>
      <c r="S603" s="89"/>
      <c r="T603" s="79"/>
      <c r="U603" s="79"/>
      <c r="V603" s="88"/>
      <c r="W603" s="88"/>
      <c r="X603" s="88"/>
      <c r="Y603" s="88"/>
      <c r="Z603" s="88"/>
      <c r="AA603" s="87"/>
      <c r="AB603" s="87"/>
      <c r="AC603" s="87"/>
      <c r="AD603" s="87"/>
      <c r="AE603" s="87"/>
      <c r="AF603" s="87"/>
      <c r="AG603" s="87"/>
      <c r="AH603" s="92"/>
      <c r="AI603" s="315" t="str">
        <f>AI53</f>
        <v>003611 Version 4</v>
      </c>
    </row>
    <row r="604" spans="1:35" ht="15.75" thickBot="1" x14ac:dyDescent="0.3">
      <c r="C604" s="93"/>
      <c r="D604" s="94"/>
      <c r="E604" s="94"/>
      <c r="F604" s="94"/>
      <c r="G604" s="94"/>
      <c r="H604" s="94"/>
      <c r="I604" s="94"/>
      <c r="J604" s="94"/>
      <c r="K604" s="94"/>
      <c r="L604" s="94"/>
      <c r="M604" s="94"/>
      <c r="N604" s="94"/>
      <c r="O604" s="94"/>
      <c r="P604" s="94"/>
      <c r="Q604" s="94"/>
      <c r="R604" s="94"/>
      <c r="S604" s="95"/>
      <c r="T604" s="94"/>
      <c r="U604" s="94"/>
      <c r="V604" s="94"/>
      <c r="W604" s="94"/>
      <c r="X604" s="94"/>
      <c r="Y604" s="94"/>
      <c r="Z604" s="94"/>
      <c r="AA604" s="94"/>
      <c r="AB604" s="94"/>
      <c r="AC604" s="94"/>
      <c r="AD604" s="94"/>
      <c r="AE604" s="94"/>
      <c r="AF604" s="94"/>
      <c r="AG604" s="94"/>
      <c r="AH604" s="96"/>
      <c r="AI604" s="316"/>
    </row>
    <row r="605" spans="1:35" x14ac:dyDescent="0.25">
      <c r="C605" s="7"/>
      <c r="D605" s="9"/>
      <c r="E605" s="27"/>
      <c r="F605" s="27"/>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7"/>
      <c r="AI605" s="316"/>
    </row>
    <row r="606" spans="1:35" x14ac:dyDescent="0.25">
      <c r="C606" s="7"/>
      <c r="D606" s="9"/>
      <c r="E606" s="27"/>
      <c r="F606" s="27"/>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7"/>
      <c r="AI606" s="316"/>
    </row>
    <row r="607" spans="1:35" x14ac:dyDescent="0.25">
      <c r="A607" s="363" t="s">
        <v>1904</v>
      </c>
      <c r="B607" s="363"/>
      <c r="C607" s="7"/>
      <c r="D607" s="9"/>
      <c r="E607" s="27"/>
      <c r="F607" s="27"/>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7"/>
      <c r="AI607" s="316"/>
    </row>
    <row r="608" spans="1:35" x14ac:dyDescent="0.25">
      <c r="A608" s="173" t="s">
        <v>739</v>
      </c>
      <c r="C608" s="7"/>
      <c r="D608" s="9"/>
      <c r="E608" s="27"/>
      <c r="F608" s="27"/>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7"/>
      <c r="AI608" s="316"/>
    </row>
    <row r="609" spans="3:35" ht="15.75" thickBot="1" x14ac:dyDescent="0.3">
      <c r="C609" s="317" t="s">
        <v>3794</v>
      </c>
      <c r="D609" s="317"/>
      <c r="E609" s="317"/>
      <c r="F609" s="317"/>
      <c r="G609" s="317"/>
      <c r="H609" s="317"/>
      <c r="I609" s="317"/>
      <c r="J609" s="317"/>
      <c r="K609" s="317"/>
      <c r="L609" s="317"/>
      <c r="M609" s="317"/>
      <c r="N609" s="317"/>
      <c r="O609" s="317"/>
      <c r="P609" s="317"/>
      <c r="Q609" s="317"/>
      <c r="R609" s="317"/>
      <c r="S609" s="317"/>
      <c r="T609" s="317"/>
      <c r="U609" s="317"/>
      <c r="V609" s="317"/>
      <c r="W609" s="317"/>
      <c r="X609" s="317"/>
      <c r="Y609" s="317"/>
      <c r="Z609" s="317"/>
      <c r="AA609" s="317"/>
      <c r="AB609" s="317"/>
      <c r="AC609" s="317"/>
      <c r="AD609" s="317"/>
      <c r="AE609" s="317"/>
      <c r="AF609" s="317"/>
      <c r="AG609" s="317"/>
      <c r="AH609" s="317"/>
      <c r="AI609" s="317"/>
    </row>
    <row r="610" spans="3:35" x14ac:dyDescent="0.25">
      <c r="C610" s="319"/>
      <c r="D610" s="320"/>
      <c r="E610" s="320"/>
      <c r="F610" s="320"/>
      <c r="G610" s="320"/>
      <c r="H610" s="320"/>
      <c r="I610" s="320"/>
      <c r="J610" s="323" t="s">
        <v>58</v>
      </c>
      <c r="K610" s="324"/>
      <c r="L610" s="324"/>
      <c r="M610" s="324"/>
      <c r="N610" s="324"/>
      <c r="O610" s="324"/>
      <c r="P610" s="324"/>
      <c r="Q610" s="324"/>
      <c r="R610" s="324"/>
      <c r="S610" s="324"/>
      <c r="T610" s="324"/>
      <c r="U610" s="324"/>
      <c r="V610" s="324"/>
      <c r="W610" s="324"/>
      <c r="X610" s="324"/>
      <c r="Y610" s="324"/>
      <c r="Z610" s="324"/>
      <c r="AA610" s="324"/>
      <c r="AB610" s="325"/>
      <c r="AC610" s="332" t="s">
        <v>772</v>
      </c>
      <c r="AD610" s="333"/>
      <c r="AE610" s="333"/>
      <c r="AF610" s="333"/>
      <c r="AG610" s="333"/>
      <c r="AH610" s="333"/>
      <c r="AI610" s="334"/>
    </row>
    <row r="611" spans="3:35" ht="15.75" thickBot="1" x14ac:dyDescent="0.3">
      <c r="C611" s="321"/>
      <c r="D611" s="322"/>
      <c r="E611" s="322"/>
      <c r="F611" s="322"/>
      <c r="G611" s="322"/>
      <c r="H611" s="322"/>
      <c r="I611" s="322"/>
      <c r="J611" s="326"/>
      <c r="K611" s="327"/>
      <c r="L611" s="327"/>
      <c r="M611" s="327"/>
      <c r="N611" s="327"/>
      <c r="O611" s="327"/>
      <c r="P611" s="327"/>
      <c r="Q611" s="327"/>
      <c r="R611" s="327"/>
      <c r="S611" s="327"/>
      <c r="T611" s="327"/>
      <c r="U611" s="327"/>
      <c r="V611" s="327"/>
      <c r="W611" s="327"/>
      <c r="X611" s="327"/>
      <c r="Y611" s="327"/>
      <c r="Z611" s="327"/>
      <c r="AA611" s="327"/>
      <c r="AB611" s="328"/>
      <c r="AC611" s="335" t="str">
        <f>IF($AC$2&lt;&gt;"",$AC$2,"")</f>
        <v/>
      </c>
      <c r="AD611" s="336"/>
      <c r="AE611" s="336"/>
      <c r="AF611" s="336"/>
      <c r="AG611" s="336"/>
      <c r="AH611" s="336"/>
      <c r="AI611" s="337"/>
    </row>
    <row r="612" spans="3:35" ht="15" customHeight="1" x14ac:dyDescent="0.25">
      <c r="C612" s="338" t="s">
        <v>1906</v>
      </c>
      <c r="D612" s="339"/>
      <c r="E612" s="339"/>
      <c r="F612" s="339"/>
      <c r="G612" s="339"/>
      <c r="H612" s="339"/>
      <c r="I612" s="340"/>
      <c r="J612" s="326"/>
      <c r="K612" s="327"/>
      <c r="L612" s="327"/>
      <c r="M612" s="327"/>
      <c r="N612" s="327"/>
      <c r="O612" s="327"/>
      <c r="P612" s="327"/>
      <c r="Q612" s="327"/>
      <c r="R612" s="327"/>
      <c r="S612" s="327"/>
      <c r="T612" s="327"/>
      <c r="U612" s="327"/>
      <c r="V612" s="327"/>
      <c r="W612" s="327"/>
      <c r="X612" s="327"/>
      <c r="Y612" s="327"/>
      <c r="Z612" s="327"/>
      <c r="AA612" s="327"/>
      <c r="AB612" s="328"/>
      <c r="AC612" s="323" t="s">
        <v>59</v>
      </c>
      <c r="AD612" s="324"/>
      <c r="AE612" s="324"/>
      <c r="AF612" s="324"/>
      <c r="AG612" s="324"/>
      <c r="AH612" s="324"/>
      <c r="AI612" s="325"/>
    </row>
    <row r="613" spans="3:35" ht="15.75" customHeight="1" thickBot="1" x14ac:dyDescent="0.3">
      <c r="C613" s="341" t="s">
        <v>1905</v>
      </c>
      <c r="D613" s="342"/>
      <c r="E613" s="342"/>
      <c r="F613" s="342"/>
      <c r="G613" s="342"/>
      <c r="H613" s="342"/>
      <c r="I613" s="343"/>
      <c r="J613" s="326"/>
      <c r="K613" s="327"/>
      <c r="L613" s="327"/>
      <c r="M613" s="327"/>
      <c r="N613" s="327"/>
      <c r="O613" s="327"/>
      <c r="P613" s="327"/>
      <c r="Q613" s="327"/>
      <c r="R613" s="327"/>
      <c r="S613" s="327"/>
      <c r="T613" s="327"/>
      <c r="U613" s="327"/>
      <c r="V613" s="327"/>
      <c r="W613" s="327"/>
      <c r="X613" s="327"/>
      <c r="Y613" s="327"/>
      <c r="Z613" s="327"/>
      <c r="AA613" s="327"/>
      <c r="AB613" s="328"/>
      <c r="AC613" s="335" t="str">
        <f>IF($AC$4&lt;&gt;"",$AC$4,"")</f>
        <v/>
      </c>
      <c r="AD613" s="336"/>
      <c r="AE613" s="336"/>
      <c r="AF613" s="336"/>
      <c r="AG613" s="336"/>
      <c r="AH613" s="336"/>
      <c r="AI613" s="337"/>
    </row>
    <row r="614" spans="3:35" ht="15.75" thickBot="1" x14ac:dyDescent="0.3">
      <c r="C614" s="344"/>
      <c r="D614" s="345"/>
      <c r="E614" s="345"/>
      <c r="F614" s="345"/>
      <c r="G614" s="345"/>
      <c r="H614" s="345"/>
      <c r="I614" s="346"/>
      <c r="J614" s="329"/>
      <c r="K614" s="330"/>
      <c r="L614" s="330"/>
      <c r="M614" s="330"/>
      <c r="N614" s="330"/>
      <c r="O614" s="330"/>
      <c r="P614" s="330"/>
      <c r="Q614" s="330"/>
      <c r="R614" s="330"/>
      <c r="S614" s="330"/>
      <c r="T614" s="330"/>
      <c r="U614" s="330"/>
      <c r="V614" s="330"/>
      <c r="W614" s="330"/>
      <c r="X614" s="330"/>
      <c r="Y614" s="330"/>
      <c r="Z614" s="330"/>
      <c r="AA614" s="330"/>
      <c r="AB614" s="331"/>
      <c r="AC614" s="347" t="s">
        <v>1635</v>
      </c>
      <c r="AD614" s="348"/>
      <c r="AE614" s="348"/>
      <c r="AF614" s="348"/>
      <c r="AG614" s="349" t="str">
        <f>IF($AG$5&lt;&gt;"",$AG$5,"")</f>
        <v>3</v>
      </c>
      <c r="AH614" s="349"/>
      <c r="AI614" s="75"/>
    </row>
    <row r="615" spans="3:35" x14ac:dyDescent="0.25">
      <c r="C615" s="21"/>
      <c r="D615" s="21"/>
      <c r="E615" s="21"/>
      <c r="F615" s="21"/>
      <c r="G615" s="21"/>
      <c r="H615" s="21"/>
      <c r="I615" s="21"/>
      <c r="J615" s="21"/>
      <c r="K615" s="21"/>
      <c r="L615" s="21"/>
      <c r="M615" s="21"/>
      <c r="N615" s="21"/>
      <c r="O615" s="21"/>
      <c r="P615" s="21"/>
      <c r="Q615" s="21"/>
      <c r="R615" s="21"/>
      <c r="S615" s="21"/>
      <c r="T615" s="21"/>
      <c r="U615" s="21"/>
      <c r="V615" s="21"/>
      <c r="W615" s="21"/>
      <c r="X615" s="21"/>
      <c r="Y615" s="21"/>
      <c r="Z615" s="21"/>
      <c r="AA615" s="21"/>
      <c r="AB615" s="21"/>
      <c r="AC615" s="21"/>
      <c r="AD615" s="21"/>
      <c r="AE615" s="21"/>
      <c r="AF615" s="21"/>
      <c r="AG615" s="21"/>
      <c r="AH615" s="7"/>
      <c r="AI615" s="7"/>
    </row>
    <row r="616" spans="3:35" ht="18.75" x14ac:dyDescent="0.3">
      <c r="C616" s="78"/>
      <c r="D616" s="79"/>
      <c r="E616" s="80"/>
      <c r="F616" s="80"/>
      <c r="G616" s="80"/>
      <c r="H616" s="79"/>
      <c r="I616" s="79"/>
      <c r="J616" s="79"/>
      <c r="K616" s="79"/>
      <c r="L616" s="79"/>
      <c r="M616" s="79"/>
      <c r="N616" s="79"/>
      <c r="O616" s="79"/>
      <c r="P616" s="81"/>
      <c r="Q616" s="81"/>
      <c r="R616" s="81"/>
      <c r="S616" s="81"/>
      <c r="T616" s="79"/>
      <c r="U616" s="79"/>
      <c r="V616" s="79"/>
      <c r="W616" s="79"/>
      <c r="X616" s="79"/>
      <c r="Y616" s="79"/>
      <c r="Z616" s="79"/>
      <c r="AA616" s="79"/>
      <c r="AB616" s="79"/>
      <c r="AC616" s="79"/>
      <c r="AD616" s="79"/>
      <c r="AE616" s="79"/>
      <c r="AF616" s="79"/>
      <c r="AG616" s="79"/>
      <c r="AH616" s="80"/>
      <c r="AI616" s="80"/>
    </row>
    <row r="617" spans="3:35" x14ac:dyDescent="0.25">
      <c r="C617" s="80"/>
      <c r="D617" s="99"/>
      <c r="E617" s="99"/>
      <c r="F617" s="99"/>
      <c r="G617" s="99"/>
      <c r="H617" s="99"/>
      <c r="I617" s="99"/>
      <c r="J617" s="99"/>
      <c r="K617" s="99"/>
      <c r="L617" s="99"/>
      <c r="M617" s="99"/>
      <c r="N617" s="99"/>
      <c r="O617" s="99"/>
      <c r="P617" s="99"/>
      <c r="Q617" s="99"/>
      <c r="R617" s="99"/>
      <c r="S617" s="99"/>
      <c r="T617" s="99"/>
      <c r="U617" s="99"/>
      <c r="V617" s="99"/>
      <c r="W617" s="99"/>
      <c r="X617" s="99"/>
      <c r="Y617" s="99"/>
      <c r="Z617" s="99"/>
      <c r="AA617" s="99"/>
      <c r="AB617" s="99"/>
      <c r="AC617" s="99"/>
      <c r="AD617" s="99"/>
      <c r="AE617" s="99"/>
      <c r="AF617" s="99"/>
      <c r="AG617" s="99"/>
      <c r="AH617" s="79"/>
      <c r="AI617" s="80"/>
    </row>
    <row r="618" spans="3:35" x14ac:dyDescent="0.25">
      <c r="C618" s="80"/>
      <c r="D618" s="99"/>
      <c r="E618" s="99"/>
      <c r="F618" s="99"/>
      <c r="G618" s="99"/>
      <c r="H618" s="99"/>
      <c r="I618" s="99"/>
      <c r="J618" s="99"/>
      <c r="K618" s="99"/>
      <c r="L618" s="99"/>
      <c r="M618" s="99"/>
      <c r="N618" s="99"/>
      <c r="O618" s="99"/>
      <c r="P618" s="99"/>
      <c r="Q618" s="99"/>
      <c r="R618" s="99"/>
      <c r="S618" s="99"/>
      <c r="T618" s="99"/>
      <c r="U618" s="99"/>
      <c r="V618" s="99"/>
      <c r="W618" s="99"/>
      <c r="X618" s="99"/>
      <c r="Y618" s="99"/>
      <c r="Z618" s="99"/>
      <c r="AA618" s="99"/>
      <c r="AB618" s="99"/>
      <c r="AC618" s="99"/>
      <c r="AD618" s="99"/>
      <c r="AE618" s="99"/>
      <c r="AF618" s="99"/>
      <c r="AG618" s="99"/>
      <c r="AH618" s="79"/>
      <c r="AI618" s="80"/>
    </row>
    <row r="619" spans="3:35" x14ac:dyDescent="0.25">
      <c r="C619" s="80"/>
      <c r="D619" s="99"/>
      <c r="E619" s="99"/>
      <c r="F619" s="99"/>
      <c r="G619" s="99"/>
      <c r="H619" s="99"/>
      <c r="I619" s="99"/>
      <c r="J619" s="99"/>
      <c r="K619" s="99"/>
      <c r="L619" s="99"/>
      <c r="M619" s="99"/>
      <c r="N619" s="99"/>
      <c r="O619" s="99"/>
      <c r="P619" s="99"/>
      <c r="Q619" s="99"/>
      <c r="R619" s="99"/>
      <c r="S619" s="99"/>
      <c r="T619" s="99"/>
      <c r="U619" s="99"/>
      <c r="V619" s="99"/>
      <c r="W619" s="99"/>
      <c r="X619" s="99"/>
      <c r="Y619" s="99"/>
      <c r="Z619" s="99"/>
      <c r="AA619" s="99"/>
      <c r="AB619" s="99"/>
      <c r="AC619" s="99"/>
      <c r="AD619" s="99"/>
      <c r="AE619" s="99"/>
      <c r="AF619" s="99"/>
      <c r="AG619" s="99"/>
      <c r="AH619" s="79"/>
      <c r="AI619" s="80"/>
    </row>
    <row r="620" spans="3:35" x14ac:dyDescent="0.25">
      <c r="C620" s="79"/>
      <c r="D620" s="82"/>
      <c r="E620" s="79"/>
      <c r="F620" s="79"/>
      <c r="G620" s="79"/>
      <c r="H620" s="79"/>
      <c r="I620" s="79"/>
      <c r="J620" s="79"/>
      <c r="K620" s="79"/>
      <c r="L620" s="79"/>
      <c r="M620" s="79"/>
      <c r="N620" s="79"/>
      <c r="O620" s="79"/>
      <c r="P620" s="79"/>
      <c r="Q620" s="79"/>
      <c r="R620" s="79"/>
      <c r="S620" s="79"/>
      <c r="T620" s="79"/>
      <c r="U620" s="79"/>
      <c r="V620" s="79"/>
      <c r="W620" s="79"/>
      <c r="X620" s="79"/>
      <c r="Y620" s="79"/>
      <c r="Z620" s="79"/>
      <c r="AA620" s="79"/>
      <c r="AB620" s="79"/>
      <c r="AC620" s="79"/>
      <c r="AD620" s="79"/>
      <c r="AE620" s="79"/>
      <c r="AF620" s="79"/>
      <c r="AG620" s="79"/>
      <c r="AH620" s="79"/>
      <c r="AI620" s="79"/>
    </row>
    <row r="621" spans="3:35" x14ac:dyDescent="0.25">
      <c r="C621" s="79"/>
      <c r="D621" s="82"/>
      <c r="E621" s="79"/>
      <c r="F621" s="79"/>
      <c r="G621" s="79"/>
      <c r="H621" s="79"/>
      <c r="I621" s="79"/>
      <c r="J621" s="79"/>
      <c r="K621" s="79"/>
      <c r="L621" s="79"/>
      <c r="M621" s="79"/>
      <c r="N621" s="79"/>
      <c r="O621" s="79"/>
      <c r="P621" s="79"/>
      <c r="Q621" s="79"/>
      <c r="R621" s="79"/>
      <c r="S621" s="79"/>
      <c r="T621" s="79"/>
      <c r="U621" s="79"/>
      <c r="V621" s="79"/>
      <c r="W621" s="79"/>
      <c r="X621" s="79"/>
      <c r="Y621" s="79"/>
      <c r="Z621" s="79"/>
      <c r="AA621" s="79"/>
      <c r="AB621" s="79"/>
      <c r="AC621" s="79"/>
      <c r="AD621" s="79"/>
      <c r="AE621" s="79"/>
      <c r="AF621" s="79"/>
      <c r="AG621" s="79"/>
      <c r="AH621" s="79"/>
      <c r="AI621" s="79"/>
    </row>
    <row r="622" spans="3:35" x14ac:dyDescent="0.25">
      <c r="C622" s="100"/>
      <c r="D622" s="100"/>
      <c r="E622" s="100"/>
      <c r="F622" s="100"/>
      <c r="G622" s="100"/>
      <c r="H622" s="100"/>
      <c r="I622" s="100"/>
      <c r="J622" s="100"/>
      <c r="K622" s="100"/>
      <c r="L622" s="100"/>
      <c r="M622" s="100"/>
      <c r="N622" s="100"/>
      <c r="O622" s="100"/>
      <c r="P622" s="100"/>
      <c r="Q622" s="100"/>
      <c r="R622" s="100"/>
      <c r="S622" s="83"/>
      <c r="T622" s="100"/>
      <c r="U622" s="100"/>
      <c r="V622" s="100"/>
      <c r="W622" s="100"/>
      <c r="X622" s="100"/>
      <c r="Y622" s="100"/>
      <c r="Z622" s="100"/>
      <c r="AA622" s="100"/>
      <c r="AB622" s="100"/>
      <c r="AC622" s="100"/>
      <c r="AD622" s="100"/>
      <c r="AE622" s="100"/>
      <c r="AF622" s="100"/>
      <c r="AG622" s="100"/>
      <c r="AH622" s="100"/>
      <c r="AI622" s="100"/>
    </row>
    <row r="623" spans="3:35" x14ac:dyDescent="0.25">
      <c r="C623" s="100"/>
      <c r="D623" s="100"/>
      <c r="E623" s="100"/>
      <c r="F623" s="100"/>
      <c r="G623" s="100"/>
      <c r="H623" s="100"/>
      <c r="I623" s="100"/>
      <c r="J623" s="100"/>
      <c r="K623" s="100"/>
      <c r="L623" s="100"/>
      <c r="M623" s="100"/>
      <c r="N623" s="100"/>
      <c r="O623" s="100"/>
      <c r="P623" s="100"/>
      <c r="Q623" s="100"/>
      <c r="R623" s="100"/>
      <c r="S623" s="84"/>
      <c r="T623" s="100"/>
      <c r="U623" s="100"/>
      <c r="V623" s="100"/>
      <c r="W623" s="100"/>
      <c r="X623" s="100"/>
      <c r="Y623" s="100"/>
      <c r="Z623" s="100"/>
      <c r="AA623" s="100"/>
      <c r="AB623" s="100"/>
      <c r="AC623" s="100"/>
      <c r="AD623" s="100"/>
      <c r="AE623" s="100"/>
      <c r="AF623" s="100"/>
      <c r="AG623" s="100"/>
      <c r="AH623" s="100"/>
      <c r="AI623" s="100"/>
    </row>
    <row r="624" spans="3:35" x14ac:dyDescent="0.25">
      <c r="C624" s="79"/>
      <c r="D624" s="79"/>
      <c r="E624" s="80"/>
      <c r="F624" s="80"/>
      <c r="G624" s="80"/>
      <c r="H624" s="80"/>
      <c r="I624" s="80"/>
      <c r="J624" s="85"/>
      <c r="K624" s="86"/>
      <c r="L624" s="85"/>
      <c r="M624" s="87"/>
      <c r="N624" s="87"/>
      <c r="O624" s="87"/>
      <c r="P624" s="87"/>
      <c r="Q624" s="87"/>
      <c r="R624" s="80"/>
      <c r="S624" s="80"/>
      <c r="T624" s="80"/>
      <c r="U624" s="79"/>
      <c r="V624" s="79"/>
      <c r="W624" s="80"/>
      <c r="X624" s="80"/>
      <c r="Y624" s="80"/>
      <c r="Z624" s="80"/>
      <c r="AA624" s="80"/>
      <c r="AB624" s="85"/>
      <c r="AC624" s="86"/>
      <c r="AD624" s="85"/>
      <c r="AE624" s="87"/>
      <c r="AF624" s="87"/>
      <c r="AG624" s="87"/>
      <c r="AH624" s="87"/>
      <c r="AI624" s="87"/>
    </row>
    <row r="625" spans="3:35" x14ac:dyDescent="0.25">
      <c r="C625" s="79"/>
      <c r="D625" s="80"/>
      <c r="E625" s="80"/>
      <c r="F625" s="80"/>
      <c r="G625" s="80"/>
      <c r="H625" s="80"/>
      <c r="I625" s="80"/>
      <c r="J625" s="87"/>
      <c r="K625" s="87"/>
      <c r="L625" s="87"/>
      <c r="M625" s="87"/>
      <c r="N625" s="87"/>
      <c r="O625" s="87"/>
      <c r="P625" s="87"/>
      <c r="Q625" s="87"/>
      <c r="R625" s="80"/>
      <c r="S625" s="80"/>
      <c r="T625" s="80"/>
      <c r="U625" s="79"/>
      <c r="V625" s="79"/>
      <c r="W625" s="80"/>
      <c r="X625" s="80"/>
      <c r="Y625" s="80"/>
      <c r="Z625" s="80"/>
      <c r="AA625" s="80"/>
      <c r="AB625" s="87"/>
      <c r="AC625" s="87"/>
      <c r="AD625" s="87"/>
      <c r="AE625" s="87"/>
      <c r="AF625" s="87"/>
      <c r="AG625" s="87"/>
      <c r="AH625" s="87"/>
      <c r="AI625" s="87"/>
    </row>
    <row r="626" spans="3:35" x14ac:dyDescent="0.25">
      <c r="C626" s="79"/>
      <c r="D626" s="88"/>
      <c r="E626" s="88"/>
      <c r="F626" s="88"/>
      <c r="G626" s="88"/>
      <c r="H626" s="88"/>
      <c r="I626" s="87"/>
      <c r="J626" s="87"/>
      <c r="K626" s="87"/>
      <c r="L626" s="87"/>
      <c r="M626" s="87"/>
      <c r="N626" s="87"/>
      <c r="O626" s="87"/>
      <c r="P626" s="87"/>
      <c r="Q626" s="87"/>
      <c r="R626" s="80"/>
      <c r="S626" s="80"/>
      <c r="T626" s="80"/>
      <c r="U626" s="79"/>
      <c r="V626" s="79"/>
      <c r="W626" s="88"/>
      <c r="X626" s="88"/>
      <c r="Y626" s="88"/>
      <c r="Z626" s="88"/>
      <c r="AA626" s="88"/>
      <c r="AB626" s="87"/>
      <c r="AC626" s="87"/>
      <c r="AD626" s="87"/>
      <c r="AE626" s="87"/>
      <c r="AF626" s="87"/>
      <c r="AG626" s="87"/>
      <c r="AH626" s="87"/>
      <c r="AI626" s="87"/>
    </row>
    <row r="627" spans="3:35" x14ac:dyDescent="0.25">
      <c r="C627" s="79"/>
      <c r="D627" s="88"/>
      <c r="E627" s="88"/>
      <c r="F627" s="88"/>
      <c r="G627" s="88"/>
      <c r="H627" s="88"/>
      <c r="I627" s="87"/>
      <c r="J627" s="87"/>
      <c r="K627" s="87"/>
      <c r="L627" s="87"/>
      <c r="M627" s="87"/>
      <c r="N627" s="87"/>
      <c r="O627" s="87"/>
      <c r="P627" s="87"/>
      <c r="Q627" s="87"/>
      <c r="R627" s="80"/>
      <c r="S627" s="80"/>
      <c r="T627" s="80"/>
      <c r="U627" s="79"/>
      <c r="V627" s="79"/>
      <c r="W627" s="88"/>
      <c r="X627" s="88"/>
      <c r="Y627" s="88"/>
      <c r="Z627" s="88"/>
      <c r="AA627" s="88"/>
      <c r="AB627" s="87"/>
      <c r="AC627" s="87"/>
      <c r="AD627" s="87"/>
      <c r="AE627" s="87"/>
      <c r="AF627" s="87"/>
      <c r="AG627" s="87"/>
      <c r="AH627" s="87"/>
      <c r="AI627" s="87"/>
    </row>
    <row r="628" spans="3:35" x14ac:dyDescent="0.25">
      <c r="C628" s="80"/>
      <c r="D628" s="80"/>
      <c r="E628" s="80"/>
      <c r="F628" s="80"/>
      <c r="G628" s="80"/>
      <c r="H628" s="80"/>
      <c r="I628" s="80"/>
      <c r="J628" s="80"/>
      <c r="K628" s="80"/>
      <c r="L628" s="80"/>
      <c r="M628" s="80"/>
      <c r="N628" s="80"/>
      <c r="O628" s="80"/>
      <c r="P628" s="80"/>
      <c r="Q628" s="80"/>
      <c r="R628" s="80"/>
      <c r="S628" s="80"/>
      <c r="T628" s="80"/>
      <c r="U628" s="80"/>
      <c r="V628" s="80"/>
      <c r="W628" s="80"/>
      <c r="X628" s="80"/>
      <c r="Y628" s="80"/>
      <c r="Z628" s="80"/>
      <c r="AA628" s="80"/>
      <c r="AB628" s="80"/>
      <c r="AC628" s="80"/>
      <c r="AD628" s="80"/>
      <c r="AE628" s="80"/>
      <c r="AF628" s="80"/>
      <c r="AG628" s="80"/>
      <c r="AH628" s="80"/>
      <c r="AI628" s="80"/>
    </row>
    <row r="629" spans="3:35" x14ac:dyDescent="0.25">
      <c r="C629" s="80"/>
      <c r="D629" s="79"/>
      <c r="E629" s="79"/>
      <c r="F629" s="79"/>
      <c r="G629" s="79"/>
      <c r="H629" s="79"/>
      <c r="I629" s="79"/>
      <c r="J629" s="79"/>
      <c r="K629" s="80"/>
      <c r="L629" s="80"/>
      <c r="M629" s="80"/>
      <c r="N629" s="80"/>
      <c r="O629" s="80"/>
      <c r="P629" s="80"/>
      <c r="Q629" s="80"/>
      <c r="R629" s="80"/>
      <c r="S629" s="80"/>
      <c r="T629" s="80"/>
      <c r="U629" s="80"/>
      <c r="V629" s="82"/>
      <c r="W629" s="79"/>
      <c r="X629" s="79"/>
      <c r="Y629" s="79"/>
      <c r="Z629" s="79"/>
      <c r="AA629" s="79"/>
      <c r="AB629" s="79"/>
      <c r="AC629" s="80"/>
      <c r="AD629" s="80"/>
      <c r="AE629" s="80"/>
      <c r="AF629" s="80"/>
      <c r="AG629" s="80"/>
      <c r="AH629" s="80"/>
      <c r="AI629" s="80"/>
    </row>
    <row r="630" spans="3:35" x14ac:dyDescent="0.25">
      <c r="C630" s="80"/>
      <c r="D630" s="80"/>
      <c r="E630" s="80"/>
      <c r="F630" s="80"/>
      <c r="G630" s="80"/>
      <c r="H630" s="80"/>
      <c r="I630" s="87"/>
      <c r="J630" s="87"/>
      <c r="K630" s="87"/>
      <c r="L630" s="87"/>
      <c r="M630" s="87"/>
      <c r="N630" s="87"/>
      <c r="O630" s="87"/>
      <c r="P630" s="87"/>
      <c r="Q630" s="87"/>
      <c r="R630" s="80"/>
      <c r="S630" s="80"/>
      <c r="T630" s="80"/>
      <c r="U630" s="80"/>
      <c r="V630" s="79"/>
      <c r="W630" s="80"/>
      <c r="X630" s="80"/>
      <c r="Y630" s="80"/>
      <c r="Z630" s="80"/>
      <c r="AA630" s="80"/>
      <c r="AB630" s="87"/>
      <c r="AC630" s="87"/>
      <c r="AD630" s="87"/>
      <c r="AE630" s="87"/>
      <c r="AF630" s="87"/>
      <c r="AG630" s="87"/>
      <c r="AH630" s="87"/>
      <c r="AI630" s="87"/>
    </row>
    <row r="631" spans="3:35" x14ac:dyDescent="0.25">
      <c r="C631" s="80"/>
      <c r="D631" s="80"/>
      <c r="E631" s="80"/>
      <c r="F631" s="80"/>
      <c r="G631" s="80"/>
      <c r="H631" s="80"/>
      <c r="I631" s="87"/>
      <c r="J631" s="87"/>
      <c r="K631" s="87"/>
      <c r="L631" s="87"/>
      <c r="M631" s="87"/>
      <c r="N631" s="87"/>
      <c r="O631" s="87"/>
      <c r="P631" s="87"/>
      <c r="Q631" s="87"/>
      <c r="R631" s="80"/>
      <c r="S631" s="80"/>
      <c r="T631" s="80"/>
      <c r="U631" s="80"/>
      <c r="V631" s="79"/>
      <c r="W631" s="80"/>
      <c r="X631" s="80"/>
      <c r="Y631" s="80"/>
      <c r="Z631" s="80"/>
      <c r="AA631" s="80"/>
      <c r="AB631" s="87"/>
      <c r="AC631" s="87"/>
      <c r="AD631" s="87"/>
      <c r="AE631" s="87"/>
      <c r="AF631" s="87"/>
      <c r="AG631" s="87"/>
      <c r="AH631" s="87"/>
      <c r="AI631" s="87"/>
    </row>
    <row r="632" spans="3:35" x14ac:dyDescent="0.25">
      <c r="C632" s="80"/>
      <c r="D632" s="79"/>
      <c r="E632" s="80"/>
      <c r="F632" s="80"/>
      <c r="G632" s="80"/>
      <c r="H632" s="80"/>
      <c r="I632" s="87"/>
      <c r="J632" s="87"/>
      <c r="K632" s="87"/>
      <c r="L632" s="87"/>
      <c r="M632" s="87"/>
      <c r="N632" s="87"/>
      <c r="O632" s="87"/>
      <c r="P632" s="87"/>
      <c r="Q632" s="87"/>
      <c r="R632" s="80"/>
      <c r="S632" s="80"/>
      <c r="T632" s="80"/>
      <c r="U632" s="80"/>
      <c r="V632" s="79"/>
      <c r="W632" s="80"/>
      <c r="X632" s="80"/>
      <c r="Y632" s="80"/>
      <c r="Z632" s="80"/>
      <c r="AA632" s="80"/>
      <c r="AB632" s="87"/>
      <c r="AC632" s="87"/>
      <c r="AD632" s="87"/>
      <c r="AE632" s="87"/>
      <c r="AF632" s="87"/>
      <c r="AG632" s="87"/>
      <c r="AH632" s="87"/>
      <c r="AI632" s="87"/>
    </row>
    <row r="633" spans="3:35" x14ac:dyDescent="0.25">
      <c r="C633" s="80"/>
      <c r="D633" s="80"/>
      <c r="E633" s="80"/>
      <c r="F633" s="80"/>
      <c r="G633" s="80"/>
      <c r="H633" s="80"/>
      <c r="I633" s="80"/>
      <c r="J633" s="80"/>
      <c r="K633" s="80"/>
      <c r="L633" s="80"/>
      <c r="M633" s="80"/>
      <c r="N633" s="80"/>
      <c r="O633" s="80"/>
      <c r="P633" s="80"/>
      <c r="Q633" s="80"/>
      <c r="R633" s="80"/>
      <c r="S633" s="80"/>
      <c r="T633" s="80"/>
      <c r="U633" s="80"/>
      <c r="V633" s="80"/>
      <c r="W633" s="80"/>
      <c r="X633" s="80"/>
      <c r="Y633" s="80"/>
      <c r="Z633" s="80"/>
      <c r="AA633" s="80"/>
      <c r="AB633" s="80"/>
      <c r="AC633" s="80"/>
      <c r="AD633" s="80"/>
      <c r="AE633" s="80"/>
      <c r="AF633" s="80"/>
      <c r="AG633" s="80"/>
      <c r="AH633" s="80"/>
      <c r="AI633" s="80"/>
    </row>
    <row r="634" spans="3:35" x14ac:dyDescent="0.25">
      <c r="C634" s="80"/>
      <c r="D634" s="82"/>
      <c r="E634" s="79"/>
      <c r="F634" s="79"/>
      <c r="G634" s="79"/>
      <c r="H634" s="79"/>
      <c r="I634" s="79"/>
      <c r="J634" s="79"/>
      <c r="K634" s="79"/>
      <c r="L634" s="79"/>
      <c r="M634" s="79"/>
      <c r="N634" s="79"/>
      <c r="O634" s="79"/>
      <c r="P634" s="80"/>
      <c r="Q634" s="80"/>
      <c r="R634" s="80"/>
      <c r="S634" s="80"/>
      <c r="T634" s="80"/>
      <c r="U634" s="80"/>
      <c r="V634" s="82"/>
      <c r="W634" s="79"/>
      <c r="X634" s="79"/>
      <c r="Y634" s="79"/>
      <c r="Z634" s="79"/>
      <c r="AA634" s="79"/>
      <c r="AB634" s="79"/>
      <c r="AC634" s="79"/>
      <c r="AD634" s="79"/>
      <c r="AE634" s="79"/>
      <c r="AF634" s="79"/>
      <c r="AG634" s="79"/>
      <c r="AH634" s="80"/>
      <c r="AI634" s="80"/>
    </row>
    <row r="635" spans="3:35" x14ac:dyDescent="0.25">
      <c r="C635" s="80"/>
      <c r="D635" s="79"/>
      <c r="E635" s="80"/>
      <c r="F635" s="80"/>
      <c r="G635" s="80"/>
      <c r="H635" s="80"/>
      <c r="I635" s="80"/>
      <c r="J635" s="87"/>
      <c r="K635" s="87"/>
      <c r="L635" s="87"/>
      <c r="M635" s="87"/>
      <c r="N635" s="87"/>
      <c r="O635" s="87"/>
      <c r="P635" s="87"/>
      <c r="Q635" s="87"/>
      <c r="R635" s="80"/>
      <c r="S635" s="80"/>
      <c r="T635" s="80"/>
      <c r="U635" s="80"/>
      <c r="V635" s="79"/>
      <c r="W635" s="80"/>
      <c r="X635" s="80"/>
      <c r="Y635" s="80"/>
      <c r="Z635" s="80"/>
      <c r="AA635" s="80"/>
      <c r="AB635" s="87"/>
      <c r="AC635" s="87"/>
      <c r="AD635" s="87"/>
      <c r="AE635" s="87"/>
      <c r="AF635" s="87"/>
      <c r="AG635" s="87"/>
      <c r="AH635" s="87"/>
      <c r="AI635" s="87"/>
    </row>
    <row r="636" spans="3:35" x14ac:dyDescent="0.25">
      <c r="C636" s="80"/>
      <c r="D636" s="79"/>
      <c r="E636" s="80"/>
      <c r="F636" s="80"/>
      <c r="G636" s="80"/>
      <c r="H636" s="80"/>
      <c r="I636" s="80"/>
      <c r="J636" s="87"/>
      <c r="K636" s="87"/>
      <c r="L636" s="87"/>
      <c r="M636" s="87"/>
      <c r="N636" s="87"/>
      <c r="O636" s="87"/>
      <c r="P636" s="87"/>
      <c r="Q636" s="87"/>
      <c r="R636" s="80"/>
      <c r="S636" s="80"/>
      <c r="T636" s="80"/>
      <c r="U636" s="80"/>
      <c r="V636" s="79"/>
      <c r="W636" s="80"/>
      <c r="X636" s="80"/>
      <c r="Y636" s="80"/>
      <c r="Z636" s="80"/>
      <c r="AA636" s="80"/>
      <c r="AB636" s="87"/>
      <c r="AC636" s="87"/>
      <c r="AD636" s="87"/>
      <c r="AE636" s="87"/>
      <c r="AF636" s="87"/>
      <c r="AG636" s="87"/>
      <c r="AH636" s="87"/>
      <c r="AI636" s="87"/>
    </row>
    <row r="637" spans="3:35" x14ac:dyDescent="0.25">
      <c r="C637" s="80"/>
      <c r="D637" s="79"/>
      <c r="E637" s="80"/>
      <c r="F637" s="80"/>
      <c r="G637" s="80"/>
      <c r="H637" s="80"/>
      <c r="I637" s="80"/>
      <c r="J637" s="87"/>
      <c r="K637" s="87"/>
      <c r="L637" s="87"/>
      <c r="M637" s="87"/>
      <c r="N637" s="87"/>
      <c r="O637" s="87"/>
      <c r="P637" s="87"/>
      <c r="Q637" s="87"/>
      <c r="R637" s="80"/>
      <c r="S637" s="80"/>
      <c r="T637" s="80"/>
      <c r="U637" s="80"/>
      <c r="V637" s="79"/>
      <c r="W637" s="80"/>
      <c r="X637" s="80"/>
      <c r="Y637" s="80"/>
      <c r="Z637" s="80"/>
      <c r="AA637" s="80"/>
      <c r="AB637" s="87"/>
      <c r="AC637" s="87"/>
      <c r="AD637" s="87"/>
      <c r="AE637" s="87"/>
      <c r="AF637" s="87"/>
      <c r="AG637" s="87"/>
      <c r="AH637" s="87"/>
      <c r="AI637" s="87"/>
    </row>
    <row r="638" spans="3:35" x14ac:dyDescent="0.25">
      <c r="C638" s="80"/>
      <c r="D638" s="88"/>
      <c r="E638" s="88"/>
      <c r="F638" s="80"/>
      <c r="G638" s="88"/>
      <c r="H638" s="88"/>
      <c r="I638" s="80"/>
      <c r="J638" s="88"/>
      <c r="K638" s="88"/>
      <c r="L638" s="80"/>
      <c r="M638" s="88"/>
      <c r="N638" s="88"/>
      <c r="O638" s="80"/>
      <c r="P638" s="88"/>
      <c r="Q638" s="88"/>
      <c r="R638" s="80"/>
      <c r="S638" s="80"/>
      <c r="T638" s="80"/>
      <c r="U638" s="80"/>
      <c r="V638" s="88"/>
      <c r="W638" s="88"/>
      <c r="X638" s="80"/>
      <c r="Y638" s="88"/>
      <c r="Z638" s="88"/>
      <c r="AA638" s="80"/>
      <c r="AB638" s="88"/>
      <c r="AC638" s="88"/>
      <c r="AD638" s="80"/>
      <c r="AE638" s="88"/>
      <c r="AF638" s="88"/>
      <c r="AG638" s="80"/>
      <c r="AH638" s="88"/>
      <c r="AI638" s="88"/>
    </row>
    <row r="639" spans="3:35" x14ac:dyDescent="0.25">
      <c r="C639" s="79"/>
      <c r="D639" s="79"/>
      <c r="E639" s="80"/>
      <c r="F639" s="80"/>
      <c r="G639" s="80"/>
      <c r="H639" s="80"/>
      <c r="I639" s="80"/>
      <c r="J639" s="85"/>
      <c r="K639" s="86"/>
      <c r="L639" s="85"/>
      <c r="M639" s="87"/>
      <c r="N639" s="87"/>
      <c r="O639" s="87"/>
      <c r="P639" s="87"/>
      <c r="Q639" s="87"/>
      <c r="R639" s="80"/>
      <c r="S639" s="80"/>
      <c r="T639" s="80"/>
      <c r="U639" s="79"/>
      <c r="V639" s="79"/>
      <c r="W639" s="80"/>
      <c r="X639" s="80"/>
      <c r="Y639" s="80"/>
      <c r="Z639" s="80"/>
      <c r="AA639" s="80"/>
      <c r="AB639" s="85"/>
      <c r="AC639" s="86"/>
      <c r="AD639" s="85"/>
      <c r="AE639" s="87"/>
      <c r="AF639" s="87"/>
      <c r="AG639" s="87"/>
      <c r="AH639" s="87"/>
      <c r="AI639" s="87"/>
    </row>
    <row r="640" spans="3:35" x14ac:dyDescent="0.25">
      <c r="C640" s="79"/>
      <c r="D640" s="79"/>
      <c r="E640" s="88"/>
      <c r="F640" s="88"/>
      <c r="G640" s="88"/>
      <c r="H640" s="88"/>
      <c r="I640" s="88"/>
      <c r="J640" s="87"/>
      <c r="K640" s="87"/>
      <c r="L640" s="87"/>
      <c r="M640" s="87"/>
      <c r="N640" s="87"/>
      <c r="O640" s="87"/>
      <c r="P640" s="87"/>
      <c r="Q640" s="87"/>
      <c r="R640" s="80"/>
      <c r="S640" s="80"/>
      <c r="T640" s="80"/>
      <c r="U640" s="79"/>
      <c r="V640" s="79"/>
      <c r="W640" s="88"/>
      <c r="X640" s="88"/>
      <c r="Y640" s="88"/>
      <c r="Z640" s="88"/>
      <c r="AA640" s="88"/>
      <c r="AB640" s="87"/>
      <c r="AC640" s="87"/>
      <c r="AD640" s="87"/>
      <c r="AE640" s="87"/>
      <c r="AF640" s="87"/>
      <c r="AG640" s="87"/>
      <c r="AH640" s="87"/>
      <c r="AI640" s="87"/>
    </row>
    <row r="641" spans="3:35" x14ac:dyDescent="0.25">
      <c r="C641" s="79"/>
      <c r="D641" s="79"/>
      <c r="E641" s="88"/>
      <c r="F641" s="88"/>
      <c r="G641" s="88"/>
      <c r="H641" s="88"/>
      <c r="I641" s="88"/>
      <c r="J641" s="87"/>
      <c r="K641" s="87"/>
      <c r="L641" s="87"/>
      <c r="M641" s="87"/>
      <c r="N641" s="87"/>
      <c r="O641" s="87"/>
      <c r="P641" s="87"/>
      <c r="Q641" s="87"/>
      <c r="R641" s="80"/>
      <c r="S641" s="80"/>
      <c r="T641" s="80"/>
      <c r="U641" s="79"/>
      <c r="V641" s="79"/>
      <c r="W641" s="88"/>
      <c r="X641" s="88"/>
      <c r="Y641" s="88"/>
      <c r="Z641" s="88"/>
      <c r="AA641" s="88"/>
      <c r="AB641" s="87"/>
      <c r="AC641" s="87"/>
      <c r="AD641" s="87"/>
      <c r="AE641" s="87"/>
      <c r="AF641" s="87"/>
      <c r="AG641" s="87"/>
      <c r="AH641" s="87"/>
      <c r="AI641" s="87"/>
    </row>
    <row r="642" spans="3:35" x14ac:dyDescent="0.25">
      <c r="C642" s="79"/>
      <c r="D642" s="79"/>
      <c r="E642" s="79"/>
      <c r="F642" s="79"/>
      <c r="G642" s="79"/>
      <c r="H642" s="79"/>
      <c r="I642" s="79"/>
      <c r="J642" s="79"/>
      <c r="K642" s="79"/>
      <c r="L642" s="79"/>
      <c r="M642" s="79"/>
      <c r="N642" s="79"/>
      <c r="O642" s="79"/>
      <c r="P642" s="79"/>
      <c r="Q642" s="79"/>
      <c r="R642" s="79"/>
      <c r="S642" s="79"/>
      <c r="T642" s="80"/>
      <c r="U642" s="79"/>
      <c r="V642" s="79"/>
      <c r="W642" s="79"/>
      <c r="X642" s="79"/>
      <c r="Y642" s="79"/>
      <c r="Z642" s="79"/>
      <c r="AA642" s="79"/>
      <c r="AB642" s="79"/>
      <c r="AC642" s="79"/>
      <c r="AD642" s="79"/>
      <c r="AE642" s="79"/>
      <c r="AF642" s="79"/>
      <c r="AG642" s="79"/>
      <c r="AH642" s="79"/>
      <c r="AI642" s="79"/>
    </row>
    <row r="643" spans="3:35" x14ac:dyDescent="0.25">
      <c r="C643" s="79"/>
      <c r="D643" s="79"/>
      <c r="E643" s="79"/>
      <c r="F643" s="79"/>
      <c r="G643" s="79"/>
      <c r="H643" s="79"/>
      <c r="I643" s="79"/>
      <c r="J643" s="79"/>
      <c r="K643" s="79"/>
      <c r="L643" s="79"/>
      <c r="M643" s="79"/>
      <c r="N643" s="79"/>
      <c r="O643" s="79"/>
      <c r="P643" s="79"/>
      <c r="Q643" s="79"/>
      <c r="R643" s="79"/>
      <c r="S643" s="79"/>
      <c r="T643" s="79"/>
      <c r="U643" s="79"/>
      <c r="V643" s="79"/>
      <c r="W643" s="79"/>
      <c r="X643" s="79"/>
      <c r="Y643" s="79"/>
      <c r="Z643" s="79"/>
      <c r="AA643" s="79"/>
      <c r="AB643" s="79"/>
      <c r="AC643" s="79"/>
      <c r="AD643" s="79"/>
      <c r="AE643" s="79"/>
      <c r="AF643" s="79"/>
      <c r="AG643" s="79"/>
      <c r="AH643" s="79"/>
      <c r="AI643" s="79"/>
    </row>
    <row r="644" spans="3:35" x14ac:dyDescent="0.25">
      <c r="C644" s="79"/>
      <c r="D644" s="79"/>
      <c r="E644" s="79"/>
      <c r="F644" s="79"/>
      <c r="G644" s="79"/>
      <c r="H644" s="79"/>
      <c r="I644" s="79"/>
      <c r="J644" s="79"/>
      <c r="K644" s="79"/>
      <c r="L644" s="79"/>
      <c r="M644" s="79"/>
      <c r="N644" s="79"/>
      <c r="O644" s="79"/>
      <c r="P644" s="79"/>
      <c r="Q644" s="79"/>
      <c r="R644" s="79"/>
      <c r="S644" s="79"/>
      <c r="T644" s="79"/>
      <c r="U644" s="79"/>
      <c r="V644" s="79"/>
      <c r="W644" s="79"/>
      <c r="X644" s="79"/>
      <c r="Y644" s="79"/>
      <c r="Z644" s="79"/>
      <c r="AA644" s="79"/>
      <c r="AB644" s="79"/>
      <c r="AC644" s="79"/>
      <c r="AD644" s="79"/>
      <c r="AE644" s="79"/>
      <c r="AF644" s="79"/>
      <c r="AG644" s="79"/>
      <c r="AH644" s="79"/>
      <c r="AI644" s="79"/>
    </row>
    <row r="645" spans="3:35" x14ac:dyDescent="0.25">
      <c r="C645" s="79"/>
      <c r="D645" s="79"/>
      <c r="E645" s="79"/>
      <c r="F645" s="79"/>
      <c r="G645" s="79"/>
      <c r="H645" s="79"/>
      <c r="I645" s="79"/>
      <c r="J645" s="79"/>
      <c r="K645" s="79"/>
      <c r="L645" s="79"/>
      <c r="M645" s="79"/>
      <c r="N645" s="79"/>
      <c r="O645" s="79"/>
      <c r="P645" s="79"/>
      <c r="Q645" s="79"/>
      <c r="R645" s="79"/>
      <c r="S645" s="79"/>
      <c r="T645" s="79"/>
      <c r="U645" s="79"/>
      <c r="V645" s="79"/>
      <c r="W645" s="79"/>
      <c r="X645" s="79"/>
      <c r="Y645" s="79"/>
      <c r="Z645" s="79"/>
      <c r="AA645" s="79"/>
      <c r="AB645" s="79"/>
      <c r="AC645" s="79"/>
      <c r="AD645" s="79"/>
      <c r="AE645" s="79"/>
      <c r="AF645" s="79"/>
      <c r="AG645" s="79"/>
      <c r="AH645" s="79"/>
      <c r="AI645" s="79"/>
    </row>
    <row r="646" spans="3:35" x14ac:dyDescent="0.25">
      <c r="C646" s="101"/>
      <c r="D646" s="101"/>
      <c r="E646" s="101"/>
      <c r="F646" s="101"/>
      <c r="G646" s="101"/>
      <c r="H646" s="101"/>
      <c r="I646" s="101"/>
      <c r="J646" s="101"/>
      <c r="K646" s="101"/>
      <c r="L646" s="101"/>
      <c r="M646" s="101"/>
      <c r="N646" s="101"/>
      <c r="O646" s="101"/>
      <c r="P646" s="101"/>
      <c r="Q646" s="101"/>
      <c r="R646" s="101"/>
      <c r="S646" s="101"/>
      <c r="T646" s="101"/>
      <c r="U646" s="101"/>
      <c r="V646" s="101"/>
      <c r="W646" s="101"/>
      <c r="X646" s="101"/>
      <c r="Y646" s="101"/>
      <c r="Z646" s="101"/>
      <c r="AA646" s="101"/>
      <c r="AB646" s="101"/>
      <c r="AC646" s="101"/>
      <c r="AD646" s="101"/>
      <c r="AE646" s="101"/>
      <c r="AF646" s="101"/>
      <c r="AG646" s="101"/>
      <c r="AH646" s="101"/>
      <c r="AI646" s="101"/>
    </row>
    <row r="647" spans="3:35" x14ac:dyDescent="0.25">
      <c r="C647" s="101"/>
      <c r="D647" s="101"/>
      <c r="E647" s="101"/>
      <c r="F647" s="101"/>
      <c r="G647" s="101"/>
      <c r="H647" s="101"/>
      <c r="I647" s="101"/>
      <c r="J647" s="101"/>
      <c r="K647" s="101"/>
      <c r="L647" s="101"/>
      <c r="M647" s="101"/>
      <c r="N647" s="101"/>
      <c r="O647" s="101"/>
      <c r="P647" s="101"/>
      <c r="Q647" s="101"/>
      <c r="R647" s="101"/>
      <c r="S647" s="101"/>
      <c r="T647" s="101"/>
      <c r="U647" s="101"/>
      <c r="V647" s="101"/>
      <c r="W647" s="101"/>
      <c r="X647" s="101"/>
      <c r="Y647" s="101"/>
      <c r="Z647" s="101"/>
      <c r="AA647" s="101"/>
      <c r="AB647" s="101"/>
      <c r="AC647" s="101"/>
      <c r="AD647" s="101"/>
      <c r="AE647" s="101"/>
      <c r="AF647" s="101"/>
      <c r="AG647" s="101"/>
      <c r="AH647" s="101"/>
      <c r="AI647" s="101"/>
    </row>
    <row r="648" spans="3:35" x14ac:dyDescent="0.25">
      <c r="C648" s="79"/>
      <c r="D648" s="79"/>
      <c r="E648" s="80"/>
      <c r="F648" s="80"/>
      <c r="G648" s="80"/>
      <c r="H648" s="80"/>
      <c r="I648" s="80"/>
      <c r="J648" s="85"/>
      <c r="K648" s="86"/>
      <c r="L648" s="85"/>
      <c r="M648" s="87"/>
      <c r="N648" s="87"/>
      <c r="O648" s="87"/>
      <c r="P648" s="87"/>
      <c r="Q648" s="87"/>
      <c r="R648" s="80"/>
      <c r="S648" s="80"/>
      <c r="T648" s="79"/>
      <c r="U648" s="79"/>
      <c r="V648" s="80"/>
      <c r="W648" s="80"/>
      <c r="X648" s="80"/>
      <c r="Y648" s="80"/>
      <c r="Z648" s="80"/>
      <c r="AA648" s="85"/>
      <c r="AB648" s="86"/>
      <c r="AC648" s="85"/>
      <c r="AD648" s="87"/>
      <c r="AE648" s="87"/>
      <c r="AF648" s="87"/>
      <c r="AG648" s="87"/>
      <c r="AH648" s="87"/>
      <c r="AI648" s="80"/>
    </row>
    <row r="649" spans="3:35" x14ac:dyDescent="0.25">
      <c r="C649" s="79"/>
      <c r="D649" s="79"/>
      <c r="E649" s="80"/>
      <c r="F649" s="80"/>
      <c r="G649" s="80"/>
      <c r="H649" s="80"/>
      <c r="I649" s="80"/>
      <c r="J649" s="87"/>
      <c r="K649" s="87"/>
      <c r="L649" s="87"/>
      <c r="M649" s="87"/>
      <c r="N649" s="87"/>
      <c r="O649" s="87"/>
      <c r="P649" s="87"/>
      <c r="Q649" s="87"/>
      <c r="R649" s="80"/>
      <c r="S649" s="80"/>
      <c r="T649" s="79"/>
      <c r="U649" s="79"/>
      <c r="V649" s="80"/>
      <c r="W649" s="80"/>
      <c r="X649" s="80"/>
      <c r="Y649" s="80"/>
      <c r="Z649" s="80"/>
      <c r="AA649" s="87"/>
      <c r="AB649" s="87"/>
      <c r="AC649" s="87"/>
      <c r="AD649" s="87"/>
      <c r="AE649" s="87"/>
      <c r="AF649" s="87"/>
      <c r="AG649" s="87"/>
      <c r="AH649" s="87"/>
      <c r="AI649" s="80"/>
    </row>
    <row r="650" spans="3:35" x14ac:dyDescent="0.25">
      <c r="C650" s="79"/>
      <c r="D650" s="79"/>
      <c r="E650" s="88"/>
      <c r="F650" s="88"/>
      <c r="G650" s="88"/>
      <c r="H650" s="88"/>
      <c r="I650" s="88"/>
      <c r="J650" s="87"/>
      <c r="K650" s="87"/>
      <c r="L650" s="87"/>
      <c r="M650" s="87"/>
      <c r="N650" s="87"/>
      <c r="O650" s="87"/>
      <c r="P650" s="87"/>
      <c r="Q650" s="87"/>
      <c r="R650" s="80"/>
      <c r="S650" s="80"/>
      <c r="T650" s="79"/>
      <c r="U650" s="79"/>
      <c r="V650" s="88"/>
      <c r="W650" s="88"/>
      <c r="X650" s="88"/>
      <c r="Y650" s="88"/>
      <c r="Z650" s="88"/>
      <c r="AA650" s="87"/>
      <c r="AB650" s="87"/>
      <c r="AC650" s="87"/>
      <c r="AD650" s="87"/>
      <c r="AE650" s="87"/>
      <c r="AF650" s="87"/>
      <c r="AG650" s="87"/>
      <c r="AH650" s="87"/>
      <c r="AI650" s="80"/>
    </row>
    <row r="651" spans="3:35" x14ac:dyDescent="0.25">
      <c r="C651" s="79"/>
      <c r="D651" s="79"/>
      <c r="E651" s="88"/>
      <c r="F651" s="88"/>
      <c r="G651" s="88"/>
      <c r="H651" s="88"/>
      <c r="I651" s="88"/>
      <c r="J651" s="87"/>
      <c r="K651" s="87"/>
      <c r="L651" s="87"/>
      <c r="M651" s="87"/>
      <c r="N651" s="87"/>
      <c r="O651" s="87"/>
      <c r="P651" s="87"/>
      <c r="Q651" s="87"/>
      <c r="R651" s="80"/>
      <c r="S651" s="80"/>
      <c r="T651" s="79"/>
      <c r="U651" s="79"/>
      <c r="V651" s="88"/>
      <c r="W651" s="88"/>
      <c r="X651" s="88"/>
      <c r="Y651" s="88"/>
      <c r="Z651" s="88"/>
      <c r="AA651" s="87"/>
      <c r="AB651" s="87"/>
      <c r="AC651" s="87"/>
      <c r="AD651" s="87"/>
      <c r="AE651" s="87"/>
      <c r="AF651" s="87"/>
      <c r="AG651" s="87"/>
      <c r="AH651" s="87"/>
      <c r="AI651" s="80"/>
    </row>
    <row r="652" spans="3:35" x14ac:dyDescent="0.25">
      <c r="C652" s="80"/>
      <c r="D652" s="80"/>
      <c r="E652" s="80"/>
      <c r="F652" s="80"/>
      <c r="G652" s="80"/>
      <c r="H652" s="80"/>
      <c r="I652" s="80"/>
      <c r="J652" s="80"/>
      <c r="K652" s="80"/>
      <c r="L652" s="80"/>
      <c r="M652" s="80"/>
      <c r="N652" s="80"/>
      <c r="O652" s="80"/>
      <c r="P652" s="80"/>
      <c r="Q652" s="80"/>
      <c r="R652" s="80"/>
      <c r="S652" s="80"/>
      <c r="T652" s="80"/>
      <c r="U652" s="80"/>
      <c r="V652" s="80"/>
      <c r="W652" s="80"/>
      <c r="X652" s="80"/>
      <c r="Y652" s="80"/>
      <c r="Z652" s="80"/>
      <c r="AA652" s="80"/>
      <c r="AB652" s="80"/>
      <c r="AC652" s="80"/>
      <c r="AD652" s="80"/>
      <c r="AE652" s="80"/>
      <c r="AF652" s="80"/>
      <c r="AG652" s="80"/>
      <c r="AH652" s="80"/>
      <c r="AI652" s="80"/>
    </row>
    <row r="653" spans="3:35" x14ac:dyDescent="0.25">
      <c r="C653" s="80"/>
      <c r="D653" s="82"/>
      <c r="E653" s="79"/>
      <c r="F653" s="79"/>
      <c r="G653" s="79"/>
      <c r="H653" s="79"/>
      <c r="I653" s="79"/>
      <c r="J653" s="79"/>
      <c r="K653" s="80"/>
      <c r="L653" s="80"/>
      <c r="M653" s="80"/>
      <c r="N653" s="80"/>
      <c r="O653" s="80"/>
      <c r="P653" s="80"/>
      <c r="Q653" s="80"/>
      <c r="R653" s="80"/>
      <c r="S653" s="80"/>
      <c r="T653" s="80"/>
      <c r="U653" s="82"/>
      <c r="V653" s="79"/>
      <c r="W653" s="79"/>
      <c r="X653" s="79"/>
      <c r="Y653" s="79"/>
      <c r="Z653" s="79"/>
      <c r="AA653" s="79"/>
      <c r="AB653" s="80"/>
      <c r="AC653" s="80"/>
      <c r="AD653" s="80"/>
      <c r="AE653" s="80"/>
      <c r="AF653" s="80"/>
      <c r="AG653" s="80"/>
      <c r="AH653" s="80"/>
      <c r="AI653" s="80"/>
    </row>
    <row r="654" spans="3:35" x14ac:dyDescent="0.25">
      <c r="C654" s="80"/>
      <c r="D654" s="79"/>
      <c r="E654" s="80"/>
      <c r="F654" s="80"/>
      <c r="G654" s="80"/>
      <c r="H654" s="80"/>
      <c r="I654" s="80"/>
      <c r="J654" s="87"/>
      <c r="K654" s="87"/>
      <c r="L654" s="87"/>
      <c r="M654" s="87"/>
      <c r="N654" s="87"/>
      <c r="O654" s="87"/>
      <c r="P654" s="87"/>
      <c r="Q654" s="87"/>
      <c r="R654" s="80"/>
      <c r="S654" s="80"/>
      <c r="T654" s="80"/>
      <c r="U654" s="79"/>
      <c r="V654" s="80"/>
      <c r="W654" s="80"/>
      <c r="X654" s="80"/>
      <c r="Y654" s="80"/>
      <c r="Z654" s="80"/>
      <c r="AA654" s="87"/>
      <c r="AB654" s="87"/>
      <c r="AC654" s="87"/>
      <c r="AD654" s="87"/>
      <c r="AE654" s="87"/>
      <c r="AF654" s="87"/>
      <c r="AG654" s="87"/>
      <c r="AH654" s="87"/>
      <c r="AI654" s="80"/>
    </row>
    <row r="655" spans="3:35" x14ac:dyDescent="0.25">
      <c r="C655" s="80"/>
      <c r="D655" s="79"/>
      <c r="E655" s="80"/>
      <c r="F655" s="80"/>
      <c r="G655" s="80"/>
      <c r="H655" s="80"/>
      <c r="I655" s="80"/>
      <c r="J655" s="87"/>
      <c r="K655" s="87"/>
      <c r="L655" s="87"/>
      <c r="M655" s="87"/>
      <c r="N655" s="87"/>
      <c r="O655" s="87"/>
      <c r="P655" s="87"/>
      <c r="Q655" s="87"/>
      <c r="R655" s="80"/>
      <c r="S655" s="80"/>
      <c r="T655" s="80"/>
      <c r="U655" s="79"/>
      <c r="V655" s="80"/>
      <c r="W655" s="80"/>
      <c r="X655" s="80"/>
      <c r="Y655" s="80"/>
      <c r="Z655" s="80"/>
      <c r="AA655" s="87"/>
      <c r="AB655" s="87"/>
      <c r="AC655" s="87"/>
      <c r="AD655" s="87"/>
      <c r="AE655" s="87"/>
      <c r="AF655" s="87"/>
      <c r="AG655" s="87"/>
      <c r="AH655" s="87"/>
      <c r="AI655" s="80"/>
    </row>
    <row r="656" spans="3:35" x14ac:dyDescent="0.25">
      <c r="C656" s="80"/>
      <c r="D656" s="79"/>
      <c r="E656" s="80"/>
      <c r="F656" s="80"/>
      <c r="G656" s="80"/>
      <c r="H656" s="80"/>
      <c r="I656" s="80"/>
      <c r="J656" s="87"/>
      <c r="K656" s="87"/>
      <c r="L656" s="87"/>
      <c r="M656" s="87"/>
      <c r="N656" s="87"/>
      <c r="O656" s="87"/>
      <c r="P656" s="87"/>
      <c r="Q656" s="87"/>
      <c r="R656" s="80"/>
      <c r="S656" s="80"/>
      <c r="T656" s="80"/>
      <c r="U656" s="79"/>
      <c r="V656" s="80"/>
      <c r="W656" s="80"/>
      <c r="X656" s="80"/>
      <c r="Y656" s="80"/>
      <c r="Z656" s="80"/>
      <c r="AA656" s="87"/>
      <c r="AB656" s="87"/>
      <c r="AC656" s="87"/>
      <c r="AD656" s="87"/>
      <c r="AE656" s="87"/>
      <c r="AF656" s="87"/>
      <c r="AG656" s="87"/>
      <c r="AH656" s="87"/>
      <c r="AI656" s="80"/>
    </row>
    <row r="657" spans="1:35" x14ac:dyDescent="0.25">
      <c r="C657" s="80"/>
      <c r="D657" s="80"/>
      <c r="E657" s="80"/>
      <c r="F657" s="80"/>
      <c r="G657" s="80"/>
      <c r="H657" s="80"/>
      <c r="I657" s="80"/>
      <c r="J657" s="80"/>
      <c r="K657" s="80"/>
      <c r="L657" s="80"/>
      <c r="M657" s="80"/>
      <c r="N657" s="80"/>
      <c r="O657" s="80"/>
      <c r="P657" s="80"/>
      <c r="Q657" s="80"/>
      <c r="R657" s="80"/>
      <c r="S657" s="80"/>
      <c r="T657" s="80"/>
      <c r="U657" s="80"/>
      <c r="V657" s="80"/>
      <c r="W657" s="80"/>
      <c r="X657" s="80"/>
      <c r="Y657" s="80"/>
      <c r="Z657" s="80"/>
      <c r="AA657" s="80"/>
      <c r="AB657" s="80"/>
      <c r="AC657" s="80"/>
      <c r="AD657" s="80"/>
      <c r="AE657" s="80"/>
      <c r="AF657" s="80"/>
      <c r="AG657" s="80"/>
      <c r="AH657" s="80"/>
      <c r="AI657" s="80"/>
    </row>
    <row r="658" spans="1:35" x14ac:dyDescent="0.25">
      <c r="C658" s="80"/>
      <c r="D658" s="82"/>
      <c r="E658" s="79"/>
      <c r="F658" s="79"/>
      <c r="G658" s="79"/>
      <c r="H658" s="79"/>
      <c r="I658" s="79"/>
      <c r="J658" s="79"/>
      <c r="K658" s="79"/>
      <c r="L658" s="79"/>
      <c r="M658" s="79"/>
      <c r="N658" s="79"/>
      <c r="O658" s="79"/>
      <c r="P658" s="80"/>
      <c r="Q658" s="80"/>
      <c r="R658" s="80"/>
      <c r="S658" s="80"/>
      <c r="T658" s="80"/>
      <c r="U658" s="82"/>
      <c r="V658" s="79"/>
      <c r="W658" s="79"/>
      <c r="X658" s="79"/>
      <c r="Y658" s="79"/>
      <c r="Z658" s="79"/>
      <c r="AA658" s="79"/>
      <c r="AB658" s="79"/>
      <c r="AC658" s="79"/>
      <c r="AD658" s="79"/>
      <c r="AE658" s="79"/>
      <c r="AF658" s="79"/>
      <c r="AG658" s="80"/>
      <c r="AH658" s="80"/>
      <c r="AI658" s="80"/>
    </row>
    <row r="659" spans="1:35" x14ac:dyDescent="0.25">
      <c r="C659" s="80"/>
      <c r="D659" s="79"/>
      <c r="E659" s="80"/>
      <c r="F659" s="80"/>
      <c r="G659" s="80"/>
      <c r="H659" s="80"/>
      <c r="I659" s="80"/>
      <c r="J659" s="87"/>
      <c r="K659" s="87"/>
      <c r="L659" s="87"/>
      <c r="M659" s="87"/>
      <c r="N659" s="87"/>
      <c r="O659" s="87"/>
      <c r="P659" s="87"/>
      <c r="Q659" s="87"/>
      <c r="R659" s="80"/>
      <c r="S659" s="80"/>
      <c r="T659" s="80"/>
      <c r="U659" s="79"/>
      <c r="V659" s="80"/>
      <c r="W659" s="80"/>
      <c r="X659" s="80"/>
      <c r="Y659" s="80"/>
      <c r="Z659" s="80"/>
      <c r="AA659" s="87"/>
      <c r="AB659" s="87"/>
      <c r="AC659" s="87"/>
      <c r="AD659" s="87"/>
      <c r="AE659" s="87"/>
      <c r="AF659" s="87"/>
      <c r="AG659" s="87"/>
      <c r="AH659" s="87"/>
      <c r="AI659" s="80"/>
    </row>
    <row r="660" spans="1:35" x14ac:dyDescent="0.25">
      <c r="C660" s="80"/>
      <c r="D660" s="79"/>
      <c r="E660" s="80"/>
      <c r="F660" s="80"/>
      <c r="G660" s="80"/>
      <c r="H660" s="80"/>
      <c r="I660" s="80"/>
      <c r="J660" s="87"/>
      <c r="K660" s="87"/>
      <c r="L660" s="87"/>
      <c r="M660" s="87"/>
      <c r="N660" s="87"/>
      <c r="O660" s="87"/>
      <c r="P660" s="87"/>
      <c r="Q660" s="87"/>
      <c r="R660" s="80"/>
      <c r="S660" s="80"/>
      <c r="T660" s="80"/>
      <c r="U660" s="79"/>
      <c r="V660" s="80"/>
      <c r="W660" s="80"/>
      <c r="X660" s="80"/>
      <c r="Y660" s="80"/>
      <c r="Z660" s="80"/>
      <c r="AA660" s="87"/>
      <c r="AB660" s="87"/>
      <c r="AC660" s="87"/>
      <c r="AD660" s="87"/>
      <c r="AE660" s="87"/>
      <c r="AF660" s="87"/>
      <c r="AG660" s="87"/>
      <c r="AH660" s="87"/>
      <c r="AI660" s="80"/>
    </row>
    <row r="661" spans="1:35" x14ac:dyDescent="0.25">
      <c r="C661" s="80"/>
      <c r="D661" s="79"/>
      <c r="E661" s="80"/>
      <c r="F661" s="80"/>
      <c r="G661" s="80"/>
      <c r="H661" s="80"/>
      <c r="I661" s="80"/>
      <c r="J661" s="87"/>
      <c r="K661" s="87"/>
      <c r="L661" s="87"/>
      <c r="M661" s="87"/>
      <c r="N661" s="87"/>
      <c r="O661" s="87"/>
      <c r="P661" s="87"/>
      <c r="Q661" s="87"/>
      <c r="R661" s="80"/>
      <c r="S661" s="80"/>
      <c r="T661" s="80"/>
      <c r="U661" s="79"/>
      <c r="V661" s="80"/>
      <c r="W661" s="80"/>
      <c r="X661" s="80"/>
      <c r="Y661" s="80"/>
      <c r="Z661" s="80"/>
      <c r="AA661" s="87"/>
      <c r="AB661" s="87"/>
      <c r="AC661" s="87"/>
      <c r="AD661" s="87"/>
      <c r="AE661" s="87"/>
      <c r="AF661" s="87"/>
      <c r="AG661" s="87"/>
      <c r="AH661" s="87"/>
      <c r="AI661" s="80"/>
    </row>
    <row r="662" spans="1:35" x14ac:dyDescent="0.25">
      <c r="C662" s="80"/>
      <c r="D662" s="88"/>
      <c r="E662" s="88"/>
      <c r="F662" s="80"/>
      <c r="G662" s="88"/>
      <c r="H662" s="88"/>
      <c r="I662" s="80"/>
      <c r="J662" s="88"/>
      <c r="K662" s="88"/>
      <c r="L662" s="80"/>
      <c r="M662" s="88"/>
      <c r="N662" s="88"/>
      <c r="O662" s="80"/>
      <c r="P662" s="88"/>
      <c r="Q662" s="88"/>
      <c r="R662" s="80"/>
      <c r="S662" s="80"/>
      <c r="T662" s="80"/>
      <c r="U662" s="88"/>
      <c r="V662" s="88"/>
      <c r="W662" s="80"/>
      <c r="X662" s="88"/>
      <c r="Y662" s="88"/>
      <c r="Z662" s="80"/>
      <c r="AA662" s="88"/>
      <c r="AB662" s="88"/>
      <c r="AC662" s="80"/>
      <c r="AD662" s="88"/>
      <c r="AE662" s="88"/>
      <c r="AF662" s="80"/>
      <c r="AG662" s="88"/>
      <c r="AH662" s="88"/>
      <c r="AI662" s="80"/>
    </row>
    <row r="663" spans="1:35" x14ac:dyDescent="0.25">
      <c r="C663" s="79"/>
      <c r="D663" s="79"/>
      <c r="E663" s="80"/>
      <c r="F663" s="80"/>
      <c r="G663" s="80"/>
      <c r="H663" s="80"/>
      <c r="I663" s="80"/>
      <c r="J663" s="85"/>
      <c r="K663" s="86"/>
      <c r="L663" s="85"/>
      <c r="M663" s="87"/>
      <c r="N663" s="87"/>
      <c r="O663" s="87"/>
      <c r="P663" s="87"/>
      <c r="Q663" s="87"/>
      <c r="R663" s="80"/>
      <c r="S663" s="80"/>
      <c r="T663" s="79"/>
      <c r="U663" s="79"/>
      <c r="V663" s="80"/>
      <c r="W663" s="80"/>
      <c r="X663" s="80"/>
      <c r="Y663" s="80"/>
      <c r="Z663" s="80"/>
      <c r="AA663" s="85"/>
      <c r="AB663" s="86"/>
      <c r="AC663" s="85"/>
      <c r="AD663" s="87"/>
      <c r="AE663" s="87"/>
      <c r="AF663" s="87"/>
      <c r="AG663" s="87"/>
      <c r="AH663" s="87"/>
      <c r="AI663" s="80"/>
    </row>
    <row r="664" spans="1:35" ht="15.75" thickBot="1" x14ac:dyDescent="0.3">
      <c r="C664" s="79"/>
      <c r="D664" s="79"/>
      <c r="E664" s="88"/>
      <c r="F664" s="88"/>
      <c r="G664" s="88"/>
      <c r="H664" s="88"/>
      <c r="I664" s="88"/>
      <c r="J664" s="87"/>
      <c r="K664" s="87"/>
      <c r="L664" s="87"/>
      <c r="M664" s="87"/>
      <c r="N664" s="87"/>
      <c r="O664" s="87"/>
      <c r="P664" s="87"/>
      <c r="Q664" s="87"/>
      <c r="R664" s="80"/>
      <c r="S664" s="89"/>
      <c r="T664" s="79"/>
      <c r="U664" s="79"/>
      <c r="V664" s="88"/>
      <c r="W664" s="88"/>
      <c r="X664" s="88"/>
      <c r="Y664" s="88"/>
      <c r="Z664" s="88"/>
      <c r="AA664" s="87"/>
      <c r="AB664" s="87"/>
      <c r="AC664" s="87"/>
      <c r="AD664" s="87"/>
      <c r="AE664" s="87"/>
      <c r="AF664" s="87"/>
      <c r="AG664" s="87"/>
      <c r="AH664" s="87"/>
      <c r="AI664" s="90"/>
    </row>
    <row r="665" spans="1:35" ht="15" customHeight="1" x14ac:dyDescent="0.25">
      <c r="C665" s="91"/>
      <c r="D665" s="79"/>
      <c r="E665" s="88"/>
      <c r="F665" s="88"/>
      <c r="G665" s="88"/>
      <c r="H665" s="88"/>
      <c r="I665" s="88"/>
      <c r="J665" s="87"/>
      <c r="K665" s="87"/>
      <c r="L665" s="87"/>
      <c r="M665" s="87"/>
      <c r="N665" s="87"/>
      <c r="O665" s="87"/>
      <c r="P665" s="87"/>
      <c r="Q665" s="87"/>
      <c r="R665" s="80"/>
      <c r="S665" s="89"/>
      <c r="T665" s="79"/>
      <c r="U665" s="79"/>
      <c r="V665" s="88"/>
      <c r="W665" s="88"/>
      <c r="X665" s="88"/>
      <c r="Y665" s="88"/>
      <c r="Z665" s="88"/>
      <c r="AA665" s="87"/>
      <c r="AB665" s="87"/>
      <c r="AC665" s="87"/>
      <c r="AD665" s="87"/>
      <c r="AE665" s="87"/>
      <c r="AF665" s="87"/>
      <c r="AG665" s="87"/>
      <c r="AH665" s="92"/>
      <c r="AI665" s="315" t="str">
        <f>AI53</f>
        <v>003611 Version 4</v>
      </c>
    </row>
    <row r="666" spans="1:35" ht="15.75" thickBot="1" x14ac:dyDescent="0.3">
      <c r="C666" s="93"/>
      <c r="D666" s="94"/>
      <c r="E666" s="94"/>
      <c r="F666" s="94"/>
      <c r="G666" s="94"/>
      <c r="H666" s="94"/>
      <c r="I666" s="94"/>
      <c r="J666" s="94"/>
      <c r="K666" s="94"/>
      <c r="L666" s="94"/>
      <c r="M666" s="94"/>
      <c r="N666" s="94"/>
      <c r="O666" s="94"/>
      <c r="P666" s="94"/>
      <c r="Q666" s="94"/>
      <c r="R666" s="94"/>
      <c r="S666" s="95"/>
      <c r="T666" s="94"/>
      <c r="U666" s="94"/>
      <c r="V666" s="94"/>
      <c r="W666" s="94"/>
      <c r="X666" s="94"/>
      <c r="Y666" s="94"/>
      <c r="Z666" s="94"/>
      <c r="AA666" s="94"/>
      <c r="AB666" s="94"/>
      <c r="AC666" s="94"/>
      <c r="AD666" s="94"/>
      <c r="AE666" s="94"/>
      <c r="AF666" s="94"/>
      <c r="AG666" s="94"/>
      <c r="AH666" s="96"/>
      <c r="AI666" s="316"/>
    </row>
    <row r="667" spans="1:35" x14ac:dyDescent="0.25">
      <c r="C667" s="7"/>
      <c r="D667" s="9"/>
      <c r="E667" s="27"/>
      <c r="F667" s="27"/>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7"/>
      <c r="AI667" s="316"/>
    </row>
    <row r="668" spans="1:35" x14ac:dyDescent="0.25">
      <c r="C668" s="7"/>
      <c r="D668" s="9"/>
      <c r="E668" s="27"/>
      <c r="F668" s="27"/>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7"/>
      <c r="AI668" s="316"/>
    </row>
    <row r="669" spans="1:35" x14ac:dyDescent="0.25">
      <c r="A669" s="363" t="s">
        <v>1904</v>
      </c>
      <c r="B669" s="363"/>
      <c r="C669" s="7"/>
      <c r="D669" s="9"/>
      <c r="E669" s="27"/>
      <c r="F669" s="27"/>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7"/>
      <c r="AI669" s="316"/>
    </row>
    <row r="670" spans="1:35" x14ac:dyDescent="0.25">
      <c r="A670" s="173" t="s">
        <v>739</v>
      </c>
      <c r="C670" s="7"/>
      <c r="D670" s="9"/>
      <c r="E670" s="27"/>
      <c r="F670" s="27"/>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7"/>
      <c r="AI670" s="316"/>
    </row>
    <row r="671" spans="1:35" ht="15.75" thickBot="1" x14ac:dyDescent="0.3">
      <c r="C671" s="317" t="s">
        <v>3794</v>
      </c>
      <c r="D671" s="317"/>
      <c r="E671" s="317"/>
      <c r="F671" s="317"/>
      <c r="G671" s="317"/>
      <c r="H671" s="317"/>
      <c r="I671" s="317"/>
      <c r="J671" s="317"/>
      <c r="K671" s="317"/>
      <c r="L671" s="317"/>
      <c r="M671" s="317"/>
      <c r="N671" s="317"/>
      <c r="O671" s="317"/>
      <c r="P671" s="317"/>
      <c r="Q671" s="317"/>
      <c r="R671" s="317"/>
      <c r="S671" s="317"/>
      <c r="T671" s="317"/>
      <c r="U671" s="317"/>
      <c r="V671" s="317"/>
      <c r="W671" s="317"/>
      <c r="X671" s="317"/>
      <c r="Y671" s="317"/>
      <c r="Z671" s="317"/>
      <c r="AA671" s="317"/>
      <c r="AB671" s="317"/>
      <c r="AC671" s="317"/>
      <c r="AD671" s="317"/>
      <c r="AE671" s="317"/>
      <c r="AF671" s="317"/>
      <c r="AG671" s="317"/>
      <c r="AH671" s="317"/>
      <c r="AI671" s="317"/>
    </row>
    <row r="672" spans="1:35" x14ac:dyDescent="0.25">
      <c r="C672" s="319"/>
      <c r="D672" s="320"/>
      <c r="E672" s="320"/>
      <c r="F672" s="320"/>
      <c r="G672" s="320"/>
      <c r="H672" s="320"/>
      <c r="I672" s="320"/>
      <c r="J672" s="323" t="s">
        <v>58</v>
      </c>
      <c r="K672" s="324"/>
      <c r="L672" s="324"/>
      <c r="M672" s="324"/>
      <c r="N672" s="324"/>
      <c r="O672" s="324"/>
      <c r="P672" s="324"/>
      <c r="Q672" s="324"/>
      <c r="R672" s="324"/>
      <c r="S672" s="324"/>
      <c r="T672" s="324"/>
      <c r="U672" s="324"/>
      <c r="V672" s="324"/>
      <c r="W672" s="324"/>
      <c r="X672" s="324"/>
      <c r="Y672" s="324"/>
      <c r="Z672" s="324"/>
      <c r="AA672" s="324"/>
      <c r="AB672" s="325"/>
      <c r="AC672" s="332" t="s">
        <v>772</v>
      </c>
      <c r="AD672" s="333"/>
      <c r="AE672" s="333"/>
      <c r="AF672" s="333"/>
      <c r="AG672" s="333"/>
      <c r="AH672" s="333"/>
      <c r="AI672" s="334"/>
    </row>
    <row r="673" spans="3:35" ht="15.75" thickBot="1" x14ac:dyDescent="0.3">
      <c r="C673" s="321"/>
      <c r="D673" s="322"/>
      <c r="E673" s="322"/>
      <c r="F673" s="322"/>
      <c r="G673" s="322"/>
      <c r="H673" s="322"/>
      <c r="I673" s="322"/>
      <c r="J673" s="326"/>
      <c r="K673" s="327"/>
      <c r="L673" s="327"/>
      <c r="M673" s="327"/>
      <c r="N673" s="327"/>
      <c r="O673" s="327"/>
      <c r="P673" s="327"/>
      <c r="Q673" s="327"/>
      <c r="R673" s="327"/>
      <c r="S673" s="327"/>
      <c r="T673" s="327"/>
      <c r="U673" s="327"/>
      <c r="V673" s="327"/>
      <c r="W673" s="327"/>
      <c r="X673" s="327"/>
      <c r="Y673" s="327"/>
      <c r="Z673" s="327"/>
      <c r="AA673" s="327"/>
      <c r="AB673" s="328"/>
      <c r="AC673" s="335" t="str">
        <f>IF($AC$2&lt;&gt;"",$AC$2,"")</f>
        <v/>
      </c>
      <c r="AD673" s="336"/>
      <c r="AE673" s="336"/>
      <c r="AF673" s="336"/>
      <c r="AG673" s="336"/>
      <c r="AH673" s="336"/>
      <c r="AI673" s="337"/>
    </row>
    <row r="674" spans="3:35" ht="15" customHeight="1" x14ac:dyDescent="0.25">
      <c r="C674" s="338" t="s">
        <v>1906</v>
      </c>
      <c r="D674" s="339"/>
      <c r="E674" s="339"/>
      <c r="F674" s="339"/>
      <c r="G674" s="339"/>
      <c r="H674" s="339"/>
      <c r="I674" s="340"/>
      <c r="J674" s="326"/>
      <c r="K674" s="327"/>
      <c r="L674" s="327"/>
      <c r="M674" s="327"/>
      <c r="N674" s="327"/>
      <c r="O674" s="327"/>
      <c r="P674" s="327"/>
      <c r="Q674" s="327"/>
      <c r="R674" s="327"/>
      <c r="S674" s="327"/>
      <c r="T674" s="327"/>
      <c r="U674" s="327"/>
      <c r="V674" s="327"/>
      <c r="W674" s="327"/>
      <c r="X674" s="327"/>
      <c r="Y674" s="327"/>
      <c r="Z674" s="327"/>
      <c r="AA674" s="327"/>
      <c r="AB674" s="328"/>
      <c r="AC674" s="323" t="s">
        <v>59</v>
      </c>
      <c r="AD674" s="324"/>
      <c r="AE674" s="324"/>
      <c r="AF674" s="324"/>
      <c r="AG674" s="324"/>
      <c r="AH674" s="324"/>
      <c r="AI674" s="325"/>
    </row>
    <row r="675" spans="3:35" ht="15.75" customHeight="1" thickBot="1" x14ac:dyDescent="0.3">
      <c r="C675" s="341" t="s">
        <v>1905</v>
      </c>
      <c r="D675" s="342"/>
      <c r="E675" s="342"/>
      <c r="F675" s="342"/>
      <c r="G675" s="342"/>
      <c r="H675" s="342"/>
      <c r="I675" s="343"/>
      <c r="J675" s="326"/>
      <c r="K675" s="327"/>
      <c r="L675" s="327"/>
      <c r="M675" s="327"/>
      <c r="N675" s="327"/>
      <c r="O675" s="327"/>
      <c r="P675" s="327"/>
      <c r="Q675" s="327"/>
      <c r="R675" s="327"/>
      <c r="S675" s="327"/>
      <c r="T675" s="327"/>
      <c r="U675" s="327"/>
      <c r="V675" s="327"/>
      <c r="W675" s="327"/>
      <c r="X675" s="327"/>
      <c r="Y675" s="327"/>
      <c r="Z675" s="327"/>
      <c r="AA675" s="327"/>
      <c r="AB675" s="328"/>
      <c r="AC675" s="335" t="str">
        <f>IF($AC$4&lt;&gt;"",$AC$4,"")</f>
        <v/>
      </c>
      <c r="AD675" s="336"/>
      <c r="AE675" s="336"/>
      <c r="AF675" s="336"/>
      <c r="AG675" s="336"/>
      <c r="AH675" s="336"/>
      <c r="AI675" s="337"/>
    </row>
    <row r="676" spans="3:35" ht="15.75" thickBot="1" x14ac:dyDescent="0.3">
      <c r="C676" s="344"/>
      <c r="D676" s="345"/>
      <c r="E676" s="345"/>
      <c r="F676" s="345"/>
      <c r="G676" s="345"/>
      <c r="H676" s="345"/>
      <c r="I676" s="346"/>
      <c r="J676" s="329"/>
      <c r="K676" s="330"/>
      <c r="L676" s="330"/>
      <c r="M676" s="330"/>
      <c r="N676" s="330"/>
      <c r="O676" s="330"/>
      <c r="P676" s="330"/>
      <c r="Q676" s="330"/>
      <c r="R676" s="330"/>
      <c r="S676" s="330"/>
      <c r="T676" s="330"/>
      <c r="U676" s="330"/>
      <c r="V676" s="330"/>
      <c r="W676" s="330"/>
      <c r="X676" s="330"/>
      <c r="Y676" s="330"/>
      <c r="Z676" s="330"/>
      <c r="AA676" s="330"/>
      <c r="AB676" s="331"/>
      <c r="AC676" s="347" t="s">
        <v>1913</v>
      </c>
      <c r="AD676" s="348"/>
      <c r="AE676" s="348"/>
      <c r="AF676" s="348"/>
      <c r="AG676" s="349" t="str">
        <f>IF($AG$5&lt;&gt;"",$AG$5,"")</f>
        <v>3</v>
      </c>
      <c r="AH676" s="349"/>
      <c r="AI676" s="75"/>
    </row>
    <row r="677" spans="3:35" x14ac:dyDescent="0.25">
      <c r="C677" s="21"/>
      <c r="D677" s="21"/>
      <c r="E677" s="21"/>
      <c r="F677" s="21"/>
      <c r="G677" s="21"/>
      <c r="H677" s="21"/>
      <c r="I677" s="21"/>
      <c r="J677" s="21"/>
      <c r="K677" s="21"/>
      <c r="L677" s="21"/>
      <c r="M677" s="21"/>
      <c r="N677" s="21"/>
      <c r="O677" s="21"/>
      <c r="P677" s="21"/>
      <c r="Q677" s="21"/>
      <c r="R677" s="21"/>
      <c r="S677" s="21"/>
      <c r="T677" s="21"/>
      <c r="U677" s="21"/>
      <c r="V677" s="21"/>
      <c r="W677" s="21"/>
      <c r="X677" s="21"/>
      <c r="Y677" s="21"/>
      <c r="Z677" s="21"/>
      <c r="AA677" s="21"/>
      <c r="AB677" s="21"/>
      <c r="AC677" s="21"/>
      <c r="AD677" s="21"/>
      <c r="AE677" s="21"/>
      <c r="AF677" s="21"/>
      <c r="AG677" s="21"/>
      <c r="AH677" s="7"/>
      <c r="AI677" s="7"/>
    </row>
    <row r="678" spans="3:35" ht="18.75" x14ac:dyDescent="0.3">
      <c r="C678" s="78"/>
      <c r="D678" s="79"/>
      <c r="E678" s="80"/>
      <c r="F678" s="80"/>
      <c r="G678" s="80"/>
      <c r="H678" s="79"/>
      <c r="I678" s="79"/>
      <c r="J678" s="79"/>
      <c r="K678" s="79"/>
      <c r="L678" s="79"/>
      <c r="M678" s="79"/>
      <c r="N678" s="79"/>
      <c r="O678" s="79"/>
      <c r="P678" s="81"/>
      <c r="Q678" s="81"/>
      <c r="R678" s="81"/>
      <c r="S678" s="81"/>
      <c r="T678" s="79"/>
      <c r="U678" s="79"/>
      <c r="V678" s="79"/>
      <c r="W678" s="79"/>
      <c r="X678" s="79"/>
      <c r="Y678" s="79"/>
      <c r="Z678" s="79"/>
      <c r="AA678" s="79"/>
      <c r="AB678" s="79"/>
      <c r="AC678" s="79"/>
      <c r="AD678" s="79"/>
      <c r="AE678" s="79"/>
      <c r="AF678" s="79"/>
      <c r="AG678" s="79"/>
      <c r="AH678" s="80"/>
      <c r="AI678" s="80"/>
    </row>
    <row r="679" spans="3:35" x14ac:dyDescent="0.25">
      <c r="C679" s="80"/>
      <c r="D679" s="99"/>
      <c r="E679" s="99"/>
      <c r="F679" s="99"/>
      <c r="G679" s="99"/>
      <c r="H679" s="99"/>
      <c r="I679" s="99"/>
      <c r="J679" s="99"/>
      <c r="K679" s="99"/>
      <c r="L679" s="99"/>
      <c r="M679" s="99"/>
      <c r="N679" s="99"/>
      <c r="O679" s="99"/>
      <c r="P679" s="99"/>
      <c r="Q679" s="99"/>
      <c r="R679" s="99"/>
      <c r="S679" s="99"/>
      <c r="T679" s="99"/>
      <c r="U679" s="99"/>
      <c r="V679" s="99"/>
      <c r="W679" s="99"/>
      <c r="X679" s="99"/>
      <c r="Y679" s="99"/>
      <c r="Z679" s="99"/>
      <c r="AA679" s="99"/>
      <c r="AB679" s="99"/>
      <c r="AC679" s="99"/>
      <c r="AD679" s="99"/>
      <c r="AE679" s="99"/>
      <c r="AF679" s="99"/>
      <c r="AG679" s="99"/>
      <c r="AH679" s="79"/>
      <c r="AI679" s="80"/>
    </row>
    <row r="680" spans="3:35" x14ac:dyDescent="0.25">
      <c r="C680" s="80"/>
      <c r="D680" s="99"/>
      <c r="E680" s="99"/>
      <c r="F680" s="99"/>
      <c r="G680" s="99"/>
      <c r="H680" s="99"/>
      <c r="I680" s="99"/>
      <c r="J680" s="99"/>
      <c r="K680" s="99"/>
      <c r="L680" s="99"/>
      <c r="M680" s="99"/>
      <c r="N680" s="99"/>
      <c r="O680" s="99"/>
      <c r="P680" s="99"/>
      <c r="Q680" s="99"/>
      <c r="R680" s="99"/>
      <c r="S680" s="99"/>
      <c r="T680" s="99"/>
      <c r="U680" s="99"/>
      <c r="V680" s="99"/>
      <c r="W680" s="99"/>
      <c r="X680" s="99"/>
      <c r="Y680" s="99"/>
      <c r="Z680" s="99"/>
      <c r="AA680" s="99"/>
      <c r="AB680" s="99"/>
      <c r="AC680" s="99"/>
      <c r="AD680" s="99"/>
      <c r="AE680" s="99"/>
      <c r="AF680" s="99"/>
      <c r="AG680" s="99"/>
      <c r="AH680" s="79"/>
      <c r="AI680" s="80"/>
    </row>
    <row r="681" spans="3:35" x14ac:dyDescent="0.25">
      <c r="C681" s="80"/>
      <c r="D681" s="99"/>
      <c r="E681" s="99"/>
      <c r="F681" s="99"/>
      <c r="G681" s="99"/>
      <c r="H681" s="99"/>
      <c r="I681" s="99"/>
      <c r="J681" s="99"/>
      <c r="K681" s="99"/>
      <c r="L681" s="99"/>
      <c r="M681" s="99"/>
      <c r="N681" s="99"/>
      <c r="O681" s="99"/>
      <c r="P681" s="99"/>
      <c r="Q681" s="99"/>
      <c r="R681" s="99"/>
      <c r="S681" s="99"/>
      <c r="T681" s="99"/>
      <c r="U681" s="99"/>
      <c r="V681" s="99"/>
      <c r="W681" s="99"/>
      <c r="X681" s="99"/>
      <c r="Y681" s="99"/>
      <c r="Z681" s="99"/>
      <c r="AA681" s="99"/>
      <c r="AB681" s="99"/>
      <c r="AC681" s="99"/>
      <c r="AD681" s="99"/>
      <c r="AE681" s="99"/>
      <c r="AF681" s="99"/>
      <c r="AG681" s="99"/>
      <c r="AH681" s="79"/>
      <c r="AI681" s="80"/>
    </row>
    <row r="682" spans="3:35" x14ac:dyDescent="0.25">
      <c r="C682" s="79"/>
      <c r="D682" s="82"/>
      <c r="E682" s="79"/>
      <c r="F682" s="79"/>
      <c r="G682" s="79"/>
      <c r="H682" s="79"/>
      <c r="I682" s="79"/>
      <c r="J682" s="79"/>
      <c r="K682" s="79"/>
      <c r="L682" s="79"/>
      <c r="M682" s="79"/>
      <c r="N682" s="79"/>
      <c r="O682" s="79"/>
      <c r="P682" s="79"/>
      <c r="Q682" s="79"/>
      <c r="R682" s="79"/>
      <c r="S682" s="79"/>
      <c r="T682" s="79"/>
      <c r="U682" s="79"/>
      <c r="V682" s="79"/>
      <c r="W682" s="79"/>
      <c r="X682" s="79"/>
      <c r="Y682" s="79"/>
      <c r="Z682" s="79"/>
      <c r="AA682" s="79"/>
      <c r="AB682" s="79"/>
      <c r="AC682" s="79"/>
      <c r="AD682" s="79"/>
      <c r="AE682" s="79"/>
      <c r="AF682" s="79"/>
      <c r="AG682" s="79"/>
      <c r="AH682" s="79"/>
      <c r="AI682" s="79"/>
    </row>
    <row r="683" spans="3:35" x14ac:dyDescent="0.25">
      <c r="C683" s="79"/>
      <c r="D683" s="82"/>
      <c r="E683" s="79"/>
      <c r="F683" s="79"/>
      <c r="G683" s="79"/>
      <c r="H683" s="79"/>
      <c r="I683" s="79"/>
      <c r="J683" s="79"/>
      <c r="K683" s="79"/>
      <c r="L683" s="79"/>
      <c r="M683" s="79"/>
      <c r="N683" s="79"/>
      <c r="O683" s="79"/>
      <c r="P683" s="79"/>
      <c r="Q683" s="79"/>
      <c r="R683" s="79"/>
      <c r="S683" s="79"/>
      <c r="T683" s="79"/>
      <c r="U683" s="79"/>
      <c r="V683" s="79"/>
      <c r="W683" s="79"/>
      <c r="X683" s="79"/>
      <c r="Y683" s="79"/>
      <c r="Z683" s="79"/>
      <c r="AA683" s="79"/>
      <c r="AB683" s="79"/>
      <c r="AC683" s="79"/>
      <c r="AD683" s="79"/>
      <c r="AE683" s="79"/>
      <c r="AF683" s="79"/>
      <c r="AG683" s="79"/>
      <c r="AH683" s="79"/>
      <c r="AI683" s="79"/>
    </row>
    <row r="684" spans="3:35" x14ac:dyDescent="0.25">
      <c r="C684" s="100"/>
      <c r="D684" s="100"/>
      <c r="E684" s="100"/>
      <c r="F684" s="100"/>
      <c r="G684" s="100"/>
      <c r="H684" s="100"/>
      <c r="I684" s="100"/>
      <c r="J684" s="100"/>
      <c r="K684" s="100"/>
      <c r="L684" s="100"/>
      <c r="M684" s="100"/>
      <c r="N684" s="100"/>
      <c r="O684" s="100"/>
      <c r="P684" s="100"/>
      <c r="Q684" s="100"/>
      <c r="R684" s="100"/>
      <c r="S684" s="83"/>
      <c r="T684" s="100"/>
      <c r="U684" s="100"/>
      <c r="V684" s="100"/>
      <c r="W684" s="100"/>
      <c r="X684" s="100"/>
      <c r="Y684" s="100"/>
      <c r="Z684" s="100"/>
      <c r="AA684" s="100"/>
      <c r="AB684" s="100"/>
      <c r="AC684" s="100"/>
      <c r="AD684" s="100"/>
      <c r="AE684" s="100"/>
      <c r="AF684" s="100"/>
      <c r="AG684" s="100"/>
      <c r="AH684" s="100"/>
      <c r="AI684" s="100"/>
    </row>
    <row r="685" spans="3:35" x14ac:dyDescent="0.25">
      <c r="C685" s="100"/>
      <c r="D685" s="100"/>
      <c r="E685" s="100"/>
      <c r="F685" s="100"/>
      <c r="G685" s="100"/>
      <c r="H685" s="100"/>
      <c r="I685" s="100"/>
      <c r="J685" s="100"/>
      <c r="K685" s="100"/>
      <c r="L685" s="100"/>
      <c r="M685" s="100"/>
      <c r="N685" s="100"/>
      <c r="O685" s="100"/>
      <c r="P685" s="100"/>
      <c r="Q685" s="100"/>
      <c r="R685" s="100"/>
      <c r="S685" s="84"/>
      <c r="T685" s="100"/>
      <c r="U685" s="100"/>
      <c r="V685" s="100"/>
      <c r="W685" s="100"/>
      <c r="X685" s="100"/>
      <c r="Y685" s="100"/>
      <c r="Z685" s="100"/>
      <c r="AA685" s="100"/>
      <c r="AB685" s="100"/>
      <c r="AC685" s="100"/>
      <c r="AD685" s="100"/>
      <c r="AE685" s="100"/>
      <c r="AF685" s="100"/>
      <c r="AG685" s="100"/>
      <c r="AH685" s="100"/>
      <c r="AI685" s="100"/>
    </row>
    <row r="686" spans="3:35" x14ac:dyDescent="0.25">
      <c r="C686" s="79"/>
      <c r="D686" s="79"/>
      <c r="E686" s="80"/>
      <c r="F686" s="80"/>
      <c r="G686" s="80"/>
      <c r="H686" s="80"/>
      <c r="I686" s="80"/>
      <c r="J686" s="85"/>
      <c r="K686" s="86"/>
      <c r="L686" s="85"/>
      <c r="M686" s="87"/>
      <c r="N686" s="87"/>
      <c r="O686" s="87"/>
      <c r="P686" s="87"/>
      <c r="Q686" s="87"/>
      <c r="R686" s="80"/>
      <c r="S686" s="80"/>
      <c r="T686" s="80"/>
      <c r="U686" s="79"/>
      <c r="V686" s="79"/>
      <c r="W686" s="80"/>
      <c r="X686" s="80"/>
      <c r="Y686" s="80"/>
      <c r="Z686" s="80"/>
      <c r="AA686" s="80"/>
      <c r="AB686" s="85"/>
      <c r="AC686" s="86"/>
      <c r="AD686" s="85"/>
      <c r="AE686" s="87"/>
      <c r="AF686" s="87"/>
      <c r="AG686" s="87"/>
      <c r="AH686" s="87"/>
      <c r="AI686" s="87"/>
    </row>
    <row r="687" spans="3:35" x14ac:dyDescent="0.25">
      <c r="C687" s="79"/>
      <c r="D687" s="80"/>
      <c r="E687" s="80"/>
      <c r="F687" s="80"/>
      <c r="G687" s="80"/>
      <c r="H687" s="80"/>
      <c r="I687" s="80"/>
      <c r="J687" s="87"/>
      <c r="K687" s="87"/>
      <c r="L687" s="87"/>
      <c r="M687" s="87"/>
      <c r="N687" s="87"/>
      <c r="O687" s="87"/>
      <c r="P687" s="87"/>
      <c r="Q687" s="87"/>
      <c r="R687" s="80"/>
      <c r="S687" s="80"/>
      <c r="T687" s="80"/>
      <c r="U687" s="79"/>
      <c r="V687" s="79"/>
      <c r="W687" s="80"/>
      <c r="X687" s="80"/>
      <c r="Y687" s="80"/>
      <c r="Z687" s="80"/>
      <c r="AA687" s="80"/>
      <c r="AB687" s="87"/>
      <c r="AC687" s="87"/>
      <c r="AD687" s="87"/>
      <c r="AE687" s="87"/>
      <c r="AF687" s="87"/>
      <c r="AG687" s="87"/>
      <c r="AH687" s="87"/>
      <c r="AI687" s="87"/>
    </row>
    <row r="688" spans="3:35" x14ac:dyDescent="0.25">
      <c r="C688" s="79"/>
      <c r="D688" s="88"/>
      <c r="E688" s="88"/>
      <c r="F688" s="88"/>
      <c r="G688" s="88"/>
      <c r="H688" s="88"/>
      <c r="I688" s="87"/>
      <c r="J688" s="87"/>
      <c r="K688" s="87"/>
      <c r="L688" s="87"/>
      <c r="M688" s="87"/>
      <c r="N688" s="87"/>
      <c r="O688" s="87"/>
      <c r="P688" s="87"/>
      <c r="Q688" s="87"/>
      <c r="R688" s="80"/>
      <c r="S688" s="80"/>
      <c r="T688" s="80"/>
      <c r="U688" s="79"/>
      <c r="V688" s="79"/>
      <c r="W688" s="88"/>
      <c r="X688" s="88"/>
      <c r="Y688" s="88"/>
      <c r="Z688" s="88"/>
      <c r="AA688" s="88"/>
      <c r="AB688" s="87"/>
      <c r="AC688" s="87"/>
      <c r="AD688" s="87"/>
      <c r="AE688" s="87"/>
      <c r="AF688" s="87"/>
      <c r="AG688" s="87"/>
      <c r="AH688" s="87"/>
      <c r="AI688" s="87"/>
    </row>
    <row r="689" spans="3:35" x14ac:dyDescent="0.25">
      <c r="C689" s="79"/>
      <c r="D689" s="88"/>
      <c r="E689" s="88"/>
      <c r="F689" s="88"/>
      <c r="G689" s="88"/>
      <c r="H689" s="88"/>
      <c r="I689" s="87"/>
      <c r="J689" s="87"/>
      <c r="K689" s="87"/>
      <c r="L689" s="87"/>
      <c r="M689" s="87"/>
      <c r="N689" s="87"/>
      <c r="O689" s="87"/>
      <c r="P689" s="87"/>
      <c r="Q689" s="87"/>
      <c r="R689" s="80"/>
      <c r="S689" s="80"/>
      <c r="T689" s="80"/>
      <c r="U689" s="79"/>
      <c r="V689" s="79"/>
      <c r="W689" s="88"/>
      <c r="X689" s="88"/>
      <c r="Y689" s="88"/>
      <c r="Z689" s="88"/>
      <c r="AA689" s="88"/>
      <c r="AB689" s="87"/>
      <c r="AC689" s="87"/>
      <c r="AD689" s="87"/>
      <c r="AE689" s="87"/>
      <c r="AF689" s="87"/>
      <c r="AG689" s="87"/>
      <c r="AH689" s="87"/>
      <c r="AI689" s="87"/>
    </row>
    <row r="690" spans="3:35" x14ac:dyDescent="0.25">
      <c r="C690" s="80"/>
      <c r="D690" s="80"/>
      <c r="E690" s="80"/>
      <c r="F690" s="80"/>
      <c r="G690" s="80"/>
      <c r="H690" s="80"/>
      <c r="I690" s="80"/>
      <c r="J690" s="80"/>
      <c r="K690" s="80"/>
      <c r="L690" s="80"/>
      <c r="M690" s="80"/>
      <c r="N690" s="80"/>
      <c r="O690" s="80"/>
      <c r="P690" s="80"/>
      <c r="Q690" s="80"/>
      <c r="R690" s="80"/>
      <c r="S690" s="80"/>
      <c r="T690" s="80"/>
      <c r="U690" s="80"/>
      <c r="V690" s="80"/>
      <c r="W690" s="80"/>
      <c r="X690" s="80"/>
      <c r="Y690" s="80"/>
      <c r="Z690" s="80"/>
      <c r="AA690" s="80"/>
      <c r="AB690" s="80"/>
      <c r="AC690" s="80"/>
      <c r="AD690" s="80"/>
      <c r="AE690" s="80"/>
      <c r="AF690" s="80"/>
      <c r="AG690" s="80"/>
      <c r="AH690" s="80"/>
      <c r="AI690" s="80"/>
    </row>
    <row r="691" spans="3:35" x14ac:dyDescent="0.25">
      <c r="C691" s="80"/>
      <c r="D691" s="79"/>
      <c r="E691" s="79"/>
      <c r="F691" s="79"/>
      <c r="G691" s="79"/>
      <c r="H691" s="79"/>
      <c r="I691" s="79"/>
      <c r="J691" s="79"/>
      <c r="K691" s="80"/>
      <c r="L691" s="80"/>
      <c r="M691" s="80"/>
      <c r="N691" s="80"/>
      <c r="O691" s="80"/>
      <c r="P691" s="80"/>
      <c r="Q691" s="80"/>
      <c r="R691" s="80"/>
      <c r="S691" s="80"/>
      <c r="T691" s="80"/>
      <c r="U691" s="80"/>
      <c r="V691" s="82"/>
      <c r="W691" s="79"/>
      <c r="X691" s="79"/>
      <c r="Y691" s="79"/>
      <c r="Z691" s="79"/>
      <c r="AA691" s="79"/>
      <c r="AB691" s="79"/>
      <c r="AC691" s="80"/>
      <c r="AD691" s="80"/>
      <c r="AE691" s="80"/>
      <c r="AF691" s="80"/>
      <c r="AG691" s="80"/>
      <c r="AH691" s="80"/>
      <c r="AI691" s="80"/>
    </row>
    <row r="692" spans="3:35" x14ac:dyDescent="0.25">
      <c r="C692" s="80"/>
      <c r="D692" s="80"/>
      <c r="E692" s="80"/>
      <c r="F692" s="80"/>
      <c r="G692" s="80"/>
      <c r="H692" s="80"/>
      <c r="I692" s="87"/>
      <c r="J692" s="87"/>
      <c r="K692" s="87"/>
      <c r="L692" s="87"/>
      <c r="M692" s="87"/>
      <c r="N692" s="87"/>
      <c r="O692" s="87"/>
      <c r="P692" s="87"/>
      <c r="Q692" s="87"/>
      <c r="R692" s="80"/>
      <c r="S692" s="80"/>
      <c r="T692" s="80"/>
      <c r="U692" s="80"/>
      <c r="V692" s="79"/>
      <c r="W692" s="80"/>
      <c r="X692" s="80"/>
      <c r="Y692" s="80"/>
      <c r="Z692" s="80"/>
      <c r="AA692" s="80"/>
      <c r="AB692" s="87"/>
      <c r="AC692" s="87"/>
      <c r="AD692" s="87"/>
      <c r="AE692" s="87"/>
      <c r="AF692" s="87"/>
      <c r="AG692" s="87"/>
      <c r="AH692" s="87"/>
      <c r="AI692" s="87"/>
    </row>
    <row r="693" spans="3:35" x14ac:dyDescent="0.25">
      <c r="C693" s="80"/>
      <c r="D693" s="80"/>
      <c r="E693" s="80"/>
      <c r="F693" s="80"/>
      <c r="G693" s="80"/>
      <c r="H693" s="80"/>
      <c r="I693" s="87"/>
      <c r="J693" s="87"/>
      <c r="K693" s="87"/>
      <c r="L693" s="87"/>
      <c r="M693" s="87"/>
      <c r="N693" s="87"/>
      <c r="O693" s="87"/>
      <c r="P693" s="87"/>
      <c r="Q693" s="87"/>
      <c r="R693" s="80"/>
      <c r="S693" s="80"/>
      <c r="T693" s="80"/>
      <c r="U693" s="80"/>
      <c r="V693" s="79"/>
      <c r="W693" s="80"/>
      <c r="X693" s="80"/>
      <c r="Y693" s="80"/>
      <c r="Z693" s="80"/>
      <c r="AA693" s="80"/>
      <c r="AB693" s="87"/>
      <c r="AC693" s="87"/>
      <c r="AD693" s="87"/>
      <c r="AE693" s="87"/>
      <c r="AF693" s="87"/>
      <c r="AG693" s="87"/>
      <c r="AH693" s="87"/>
      <c r="AI693" s="87"/>
    </row>
    <row r="694" spans="3:35" x14ac:dyDescent="0.25">
      <c r="C694" s="80"/>
      <c r="D694" s="79"/>
      <c r="E694" s="80"/>
      <c r="F694" s="80"/>
      <c r="G694" s="80"/>
      <c r="H694" s="80"/>
      <c r="I694" s="87"/>
      <c r="J694" s="87"/>
      <c r="K694" s="87"/>
      <c r="L694" s="87"/>
      <c r="M694" s="87"/>
      <c r="N694" s="87"/>
      <c r="O694" s="87"/>
      <c r="P694" s="87"/>
      <c r="Q694" s="87"/>
      <c r="R694" s="80"/>
      <c r="S694" s="80"/>
      <c r="T694" s="80"/>
      <c r="U694" s="80"/>
      <c r="V694" s="79"/>
      <c r="W694" s="80"/>
      <c r="X694" s="80"/>
      <c r="Y694" s="80"/>
      <c r="Z694" s="80"/>
      <c r="AA694" s="80"/>
      <c r="AB694" s="87"/>
      <c r="AC694" s="87"/>
      <c r="AD694" s="87"/>
      <c r="AE694" s="87"/>
      <c r="AF694" s="87"/>
      <c r="AG694" s="87"/>
      <c r="AH694" s="87"/>
      <c r="AI694" s="87"/>
    </row>
    <row r="695" spans="3:35" x14ac:dyDescent="0.25">
      <c r="C695" s="80"/>
      <c r="D695" s="80"/>
      <c r="E695" s="80"/>
      <c r="F695" s="80"/>
      <c r="G695" s="80"/>
      <c r="H695" s="80"/>
      <c r="I695" s="80"/>
      <c r="J695" s="80"/>
      <c r="K695" s="80"/>
      <c r="L695" s="80"/>
      <c r="M695" s="80"/>
      <c r="N695" s="80"/>
      <c r="O695" s="80"/>
      <c r="P695" s="80"/>
      <c r="Q695" s="80"/>
      <c r="R695" s="80"/>
      <c r="S695" s="80"/>
      <c r="T695" s="80"/>
      <c r="U695" s="80"/>
      <c r="V695" s="80"/>
      <c r="W695" s="80"/>
      <c r="X695" s="80"/>
      <c r="Y695" s="80"/>
      <c r="Z695" s="80"/>
      <c r="AA695" s="80"/>
      <c r="AB695" s="80"/>
      <c r="AC695" s="80"/>
      <c r="AD695" s="80"/>
      <c r="AE695" s="80"/>
      <c r="AF695" s="80"/>
      <c r="AG695" s="80"/>
      <c r="AH695" s="80"/>
      <c r="AI695" s="80"/>
    </row>
    <row r="696" spans="3:35" x14ac:dyDescent="0.25">
      <c r="C696" s="80"/>
      <c r="D696" s="82"/>
      <c r="E696" s="79"/>
      <c r="F696" s="79"/>
      <c r="G696" s="79"/>
      <c r="H696" s="79"/>
      <c r="I696" s="79"/>
      <c r="J696" s="79"/>
      <c r="K696" s="79"/>
      <c r="L696" s="79"/>
      <c r="M696" s="79"/>
      <c r="N696" s="79"/>
      <c r="O696" s="79"/>
      <c r="P696" s="80"/>
      <c r="Q696" s="80"/>
      <c r="R696" s="80"/>
      <c r="S696" s="80"/>
      <c r="T696" s="80"/>
      <c r="U696" s="80"/>
      <c r="V696" s="82"/>
      <c r="W696" s="79"/>
      <c r="X696" s="79"/>
      <c r="Y696" s="79"/>
      <c r="Z696" s="79"/>
      <c r="AA696" s="79"/>
      <c r="AB696" s="79"/>
      <c r="AC696" s="79"/>
      <c r="AD696" s="79"/>
      <c r="AE696" s="79"/>
      <c r="AF696" s="79"/>
      <c r="AG696" s="79"/>
      <c r="AH696" s="80"/>
      <c r="AI696" s="80"/>
    </row>
    <row r="697" spans="3:35" x14ac:dyDescent="0.25">
      <c r="C697" s="80"/>
      <c r="D697" s="79"/>
      <c r="E697" s="80"/>
      <c r="F697" s="80"/>
      <c r="G697" s="80"/>
      <c r="H697" s="80"/>
      <c r="I697" s="80"/>
      <c r="J697" s="87"/>
      <c r="K697" s="87"/>
      <c r="L697" s="87"/>
      <c r="M697" s="87"/>
      <c r="N697" s="87"/>
      <c r="O697" s="87"/>
      <c r="P697" s="87"/>
      <c r="Q697" s="87"/>
      <c r="R697" s="80"/>
      <c r="S697" s="80"/>
      <c r="T697" s="80"/>
      <c r="U697" s="80"/>
      <c r="V697" s="79"/>
      <c r="W697" s="80"/>
      <c r="X697" s="80"/>
      <c r="Y697" s="80"/>
      <c r="Z697" s="80"/>
      <c r="AA697" s="80"/>
      <c r="AB697" s="87"/>
      <c r="AC697" s="87"/>
      <c r="AD697" s="87"/>
      <c r="AE697" s="87"/>
      <c r="AF697" s="87"/>
      <c r="AG697" s="87"/>
      <c r="AH697" s="87"/>
      <c r="AI697" s="87"/>
    </row>
    <row r="698" spans="3:35" x14ac:dyDescent="0.25">
      <c r="C698" s="80"/>
      <c r="D698" s="79"/>
      <c r="E698" s="80"/>
      <c r="F698" s="80"/>
      <c r="G698" s="80"/>
      <c r="H698" s="80"/>
      <c r="I698" s="80"/>
      <c r="J698" s="87"/>
      <c r="K698" s="87"/>
      <c r="L698" s="87"/>
      <c r="M698" s="87"/>
      <c r="N698" s="87"/>
      <c r="O698" s="87"/>
      <c r="P698" s="87"/>
      <c r="Q698" s="87"/>
      <c r="R698" s="80"/>
      <c r="S698" s="80"/>
      <c r="T698" s="80"/>
      <c r="U698" s="80"/>
      <c r="V698" s="79"/>
      <c r="W698" s="80"/>
      <c r="X698" s="80"/>
      <c r="Y698" s="80"/>
      <c r="Z698" s="80"/>
      <c r="AA698" s="80"/>
      <c r="AB698" s="87"/>
      <c r="AC698" s="87"/>
      <c r="AD698" s="87"/>
      <c r="AE698" s="87"/>
      <c r="AF698" s="87"/>
      <c r="AG698" s="87"/>
      <c r="AH698" s="87"/>
      <c r="AI698" s="87"/>
    </row>
    <row r="699" spans="3:35" x14ac:dyDescent="0.25">
      <c r="C699" s="80"/>
      <c r="D699" s="79"/>
      <c r="E699" s="80"/>
      <c r="F699" s="80"/>
      <c r="G699" s="80"/>
      <c r="H699" s="80"/>
      <c r="I699" s="80"/>
      <c r="J699" s="87"/>
      <c r="K699" s="87"/>
      <c r="L699" s="87"/>
      <c r="M699" s="87"/>
      <c r="N699" s="87"/>
      <c r="O699" s="87"/>
      <c r="P699" s="87"/>
      <c r="Q699" s="87"/>
      <c r="R699" s="80"/>
      <c r="S699" s="80"/>
      <c r="T699" s="80"/>
      <c r="U699" s="80"/>
      <c r="V699" s="79"/>
      <c r="W699" s="80"/>
      <c r="X699" s="80"/>
      <c r="Y699" s="80"/>
      <c r="Z699" s="80"/>
      <c r="AA699" s="80"/>
      <c r="AB699" s="87"/>
      <c r="AC699" s="87"/>
      <c r="AD699" s="87"/>
      <c r="AE699" s="87"/>
      <c r="AF699" s="87"/>
      <c r="AG699" s="87"/>
      <c r="AH699" s="87"/>
      <c r="AI699" s="87"/>
    </row>
    <row r="700" spans="3:35" x14ac:dyDescent="0.25">
      <c r="C700" s="80"/>
      <c r="D700" s="88"/>
      <c r="E700" s="88"/>
      <c r="F700" s="80"/>
      <c r="G700" s="88"/>
      <c r="H700" s="88"/>
      <c r="I700" s="80"/>
      <c r="J700" s="88"/>
      <c r="K700" s="88"/>
      <c r="L700" s="80"/>
      <c r="M700" s="88"/>
      <c r="N700" s="88"/>
      <c r="O700" s="80"/>
      <c r="P700" s="88"/>
      <c r="Q700" s="88"/>
      <c r="R700" s="80"/>
      <c r="S700" s="80"/>
      <c r="T700" s="80"/>
      <c r="U700" s="80"/>
      <c r="V700" s="88"/>
      <c r="W700" s="88"/>
      <c r="X700" s="80"/>
      <c r="Y700" s="88"/>
      <c r="Z700" s="88"/>
      <c r="AA700" s="80"/>
      <c r="AB700" s="88"/>
      <c r="AC700" s="88"/>
      <c r="AD700" s="80"/>
      <c r="AE700" s="88"/>
      <c r="AF700" s="88"/>
      <c r="AG700" s="80"/>
      <c r="AH700" s="88"/>
      <c r="AI700" s="88"/>
    </row>
    <row r="701" spans="3:35" x14ac:dyDescent="0.25">
      <c r="C701" s="79"/>
      <c r="D701" s="79"/>
      <c r="E701" s="80"/>
      <c r="F701" s="80"/>
      <c r="G701" s="80"/>
      <c r="H701" s="80"/>
      <c r="I701" s="80"/>
      <c r="J701" s="85"/>
      <c r="K701" s="86"/>
      <c r="L701" s="85"/>
      <c r="M701" s="87"/>
      <c r="N701" s="87"/>
      <c r="O701" s="87"/>
      <c r="P701" s="87"/>
      <c r="Q701" s="87"/>
      <c r="R701" s="80"/>
      <c r="S701" s="80"/>
      <c r="T701" s="80"/>
      <c r="U701" s="79"/>
      <c r="V701" s="79"/>
      <c r="W701" s="80"/>
      <c r="X701" s="80"/>
      <c r="Y701" s="80"/>
      <c r="Z701" s="80"/>
      <c r="AA701" s="80"/>
      <c r="AB701" s="85"/>
      <c r="AC701" s="86"/>
      <c r="AD701" s="85"/>
      <c r="AE701" s="87"/>
      <c r="AF701" s="87"/>
      <c r="AG701" s="87"/>
      <c r="AH701" s="87"/>
      <c r="AI701" s="87"/>
    </row>
    <row r="702" spans="3:35" x14ac:dyDescent="0.25">
      <c r="C702" s="79"/>
      <c r="D702" s="79"/>
      <c r="E702" s="88"/>
      <c r="F702" s="88"/>
      <c r="G702" s="88"/>
      <c r="H702" s="88"/>
      <c r="I702" s="88"/>
      <c r="J702" s="87"/>
      <c r="K702" s="87"/>
      <c r="L702" s="87"/>
      <c r="M702" s="87"/>
      <c r="N702" s="87"/>
      <c r="O702" s="87"/>
      <c r="P702" s="87"/>
      <c r="Q702" s="87"/>
      <c r="R702" s="80"/>
      <c r="S702" s="80"/>
      <c r="T702" s="80"/>
      <c r="U702" s="79"/>
      <c r="V702" s="79"/>
      <c r="W702" s="88"/>
      <c r="X702" s="88"/>
      <c r="Y702" s="88"/>
      <c r="Z702" s="88"/>
      <c r="AA702" s="88"/>
      <c r="AB702" s="87"/>
      <c r="AC702" s="87"/>
      <c r="AD702" s="87"/>
      <c r="AE702" s="87"/>
      <c r="AF702" s="87"/>
      <c r="AG702" s="87"/>
      <c r="AH702" s="87"/>
      <c r="AI702" s="87"/>
    </row>
    <row r="703" spans="3:35" x14ac:dyDescent="0.25">
      <c r="C703" s="79"/>
      <c r="D703" s="79"/>
      <c r="E703" s="88"/>
      <c r="F703" s="88"/>
      <c r="G703" s="88"/>
      <c r="H703" s="88"/>
      <c r="I703" s="88"/>
      <c r="J703" s="87"/>
      <c r="K703" s="87"/>
      <c r="L703" s="87"/>
      <c r="M703" s="87"/>
      <c r="N703" s="87"/>
      <c r="O703" s="87"/>
      <c r="P703" s="87"/>
      <c r="Q703" s="87"/>
      <c r="R703" s="80"/>
      <c r="S703" s="80"/>
      <c r="T703" s="80"/>
      <c r="U703" s="79"/>
      <c r="V703" s="79"/>
      <c r="W703" s="88"/>
      <c r="X703" s="88"/>
      <c r="Y703" s="88"/>
      <c r="Z703" s="88"/>
      <c r="AA703" s="88"/>
      <c r="AB703" s="87"/>
      <c r="AC703" s="87"/>
      <c r="AD703" s="87"/>
      <c r="AE703" s="87"/>
      <c r="AF703" s="87"/>
      <c r="AG703" s="87"/>
      <c r="AH703" s="87"/>
      <c r="AI703" s="87"/>
    </row>
    <row r="704" spans="3:35" x14ac:dyDescent="0.25">
      <c r="C704" s="79"/>
      <c r="D704" s="79"/>
      <c r="E704" s="79"/>
      <c r="F704" s="79"/>
      <c r="G704" s="79"/>
      <c r="H704" s="79"/>
      <c r="I704" s="79"/>
      <c r="J704" s="79"/>
      <c r="K704" s="79"/>
      <c r="L704" s="79"/>
      <c r="M704" s="79"/>
      <c r="N704" s="79"/>
      <c r="O704" s="79"/>
      <c r="P704" s="79"/>
      <c r="Q704" s="79"/>
      <c r="R704" s="79"/>
      <c r="S704" s="79"/>
      <c r="T704" s="80"/>
      <c r="U704" s="79"/>
      <c r="V704" s="79"/>
      <c r="W704" s="79"/>
      <c r="X704" s="79"/>
      <c r="Y704" s="79"/>
      <c r="Z704" s="79"/>
      <c r="AA704" s="79"/>
      <c r="AB704" s="79"/>
      <c r="AC704" s="79"/>
      <c r="AD704" s="79"/>
      <c r="AE704" s="79"/>
      <c r="AF704" s="79"/>
      <c r="AG704" s="79"/>
      <c r="AH704" s="79"/>
      <c r="AI704" s="79"/>
    </row>
    <row r="705" spans="3:35" x14ac:dyDescent="0.25">
      <c r="C705" s="79"/>
      <c r="D705" s="79"/>
      <c r="E705" s="79"/>
      <c r="F705" s="79"/>
      <c r="G705" s="79"/>
      <c r="H705" s="79"/>
      <c r="I705" s="79"/>
      <c r="J705" s="79"/>
      <c r="K705" s="79"/>
      <c r="L705" s="79"/>
      <c r="M705" s="79"/>
      <c r="N705" s="79"/>
      <c r="O705" s="79"/>
      <c r="P705" s="79"/>
      <c r="Q705" s="79"/>
      <c r="R705" s="79"/>
      <c r="S705" s="79"/>
      <c r="T705" s="79"/>
      <c r="U705" s="79"/>
      <c r="V705" s="79"/>
      <c r="W705" s="79"/>
      <c r="X705" s="79"/>
      <c r="Y705" s="79"/>
      <c r="Z705" s="79"/>
      <c r="AA705" s="79"/>
      <c r="AB705" s="79"/>
      <c r="AC705" s="79"/>
      <c r="AD705" s="79"/>
      <c r="AE705" s="79"/>
      <c r="AF705" s="79"/>
      <c r="AG705" s="79"/>
      <c r="AH705" s="79"/>
      <c r="AI705" s="79"/>
    </row>
    <row r="706" spans="3:35" x14ac:dyDescent="0.25">
      <c r="C706" s="79"/>
      <c r="D706" s="79"/>
      <c r="E706" s="79"/>
      <c r="F706" s="79"/>
      <c r="G706" s="79"/>
      <c r="H706" s="79"/>
      <c r="I706" s="79"/>
      <c r="J706" s="79"/>
      <c r="K706" s="79"/>
      <c r="L706" s="79"/>
      <c r="M706" s="79"/>
      <c r="N706" s="79"/>
      <c r="O706" s="79"/>
      <c r="P706" s="79"/>
      <c r="Q706" s="79"/>
      <c r="R706" s="79"/>
      <c r="S706" s="79"/>
      <c r="T706" s="79"/>
      <c r="U706" s="79"/>
      <c r="V706" s="79"/>
      <c r="W706" s="79"/>
      <c r="X706" s="79"/>
      <c r="Y706" s="79"/>
      <c r="Z706" s="79"/>
      <c r="AA706" s="79"/>
      <c r="AB706" s="79"/>
      <c r="AC706" s="79"/>
      <c r="AD706" s="79"/>
      <c r="AE706" s="79"/>
      <c r="AF706" s="79"/>
      <c r="AG706" s="79"/>
      <c r="AH706" s="79"/>
      <c r="AI706" s="79"/>
    </row>
    <row r="707" spans="3:35" x14ac:dyDescent="0.25">
      <c r="C707" s="79"/>
      <c r="D707" s="79"/>
      <c r="E707" s="79"/>
      <c r="F707" s="79"/>
      <c r="G707" s="79"/>
      <c r="H707" s="79"/>
      <c r="I707" s="79"/>
      <c r="J707" s="79"/>
      <c r="K707" s="79"/>
      <c r="L707" s="79"/>
      <c r="M707" s="79"/>
      <c r="N707" s="79"/>
      <c r="O707" s="79"/>
      <c r="P707" s="79"/>
      <c r="Q707" s="79"/>
      <c r="R707" s="79"/>
      <c r="S707" s="79"/>
      <c r="T707" s="79"/>
      <c r="U707" s="79"/>
      <c r="V707" s="79"/>
      <c r="W707" s="79"/>
      <c r="X707" s="79"/>
      <c r="Y707" s="79"/>
      <c r="Z707" s="79"/>
      <c r="AA707" s="79"/>
      <c r="AB707" s="79"/>
      <c r="AC707" s="79"/>
      <c r="AD707" s="79"/>
      <c r="AE707" s="79"/>
      <c r="AF707" s="79"/>
      <c r="AG707" s="79"/>
      <c r="AH707" s="79"/>
      <c r="AI707" s="79"/>
    </row>
    <row r="708" spans="3:35" x14ac:dyDescent="0.25">
      <c r="C708" s="101"/>
      <c r="D708" s="101"/>
      <c r="E708" s="101"/>
      <c r="F708" s="101"/>
      <c r="G708" s="101"/>
      <c r="H708" s="101"/>
      <c r="I708" s="101"/>
      <c r="J708" s="101"/>
      <c r="K708" s="101"/>
      <c r="L708" s="101"/>
      <c r="M708" s="101"/>
      <c r="N708" s="101"/>
      <c r="O708" s="101"/>
      <c r="P708" s="101"/>
      <c r="Q708" s="101"/>
      <c r="R708" s="101"/>
      <c r="S708" s="101"/>
      <c r="T708" s="101"/>
      <c r="U708" s="101"/>
      <c r="V708" s="101"/>
      <c r="W708" s="101"/>
      <c r="X708" s="101"/>
      <c r="Y708" s="101"/>
      <c r="Z708" s="101"/>
      <c r="AA708" s="101"/>
      <c r="AB708" s="101"/>
      <c r="AC708" s="101"/>
      <c r="AD708" s="101"/>
      <c r="AE708" s="101"/>
      <c r="AF708" s="101"/>
      <c r="AG708" s="101"/>
      <c r="AH708" s="101"/>
      <c r="AI708" s="101"/>
    </row>
    <row r="709" spans="3:35" x14ac:dyDescent="0.25">
      <c r="C709" s="101"/>
      <c r="D709" s="101"/>
      <c r="E709" s="101"/>
      <c r="F709" s="101"/>
      <c r="G709" s="101"/>
      <c r="H709" s="101"/>
      <c r="I709" s="101"/>
      <c r="J709" s="101"/>
      <c r="K709" s="101"/>
      <c r="L709" s="101"/>
      <c r="M709" s="101"/>
      <c r="N709" s="101"/>
      <c r="O709" s="101"/>
      <c r="P709" s="101"/>
      <c r="Q709" s="101"/>
      <c r="R709" s="101"/>
      <c r="S709" s="101"/>
      <c r="T709" s="101"/>
      <c r="U709" s="101"/>
      <c r="V709" s="101"/>
      <c r="W709" s="101"/>
      <c r="X709" s="101"/>
      <c r="Y709" s="101"/>
      <c r="Z709" s="101"/>
      <c r="AA709" s="101"/>
      <c r="AB709" s="101"/>
      <c r="AC709" s="101"/>
      <c r="AD709" s="101"/>
      <c r="AE709" s="101"/>
      <c r="AF709" s="101"/>
      <c r="AG709" s="101"/>
      <c r="AH709" s="101"/>
      <c r="AI709" s="101"/>
    </row>
    <row r="710" spans="3:35" x14ac:dyDescent="0.25">
      <c r="C710" s="79"/>
      <c r="D710" s="79"/>
      <c r="E710" s="80"/>
      <c r="F710" s="80"/>
      <c r="G710" s="80"/>
      <c r="H710" s="80"/>
      <c r="I710" s="80"/>
      <c r="J710" s="85"/>
      <c r="K710" s="86"/>
      <c r="L710" s="85"/>
      <c r="M710" s="87"/>
      <c r="N710" s="87"/>
      <c r="O710" s="87"/>
      <c r="P710" s="87"/>
      <c r="Q710" s="87"/>
      <c r="R710" s="80"/>
      <c r="S710" s="80"/>
      <c r="T710" s="79"/>
      <c r="U710" s="79"/>
      <c r="V710" s="80"/>
      <c r="W710" s="80"/>
      <c r="X710" s="80"/>
      <c r="Y710" s="80"/>
      <c r="Z710" s="80"/>
      <c r="AA710" s="85"/>
      <c r="AB710" s="86"/>
      <c r="AC710" s="85"/>
      <c r="AD710" s="87"/>
      <c r="AE710" s="87"/>
      <c r="AF710" s="87"/>
      <c r="AG710" s="87"/>
      <c r="AH710" s="87"/>
      <c r="AI710" s="80"/>
    </row>
    <row r="711" spans="3:35" x14ac:dyDescent="0.25">
      <c r="C711" s="79"/>
      <c r="D711" s="79"/>
      <c r="E711" s="80"/>
      <c r="F711" s="80"/>
      <c r="G711" s="80"/>
      <c r="H711" s="80"/>
      <c r="I711" s="80"/>
      <c r="J711" s="87"/>
      <c r="K711" s="87"/>
      <c r="L711" s="87"/>
      <c r="M711" s="87"/>
      <c r="N711" s="87"/>
      <c r="O711" s="87"/>
      <c r="P711" s="87"/>
      <c r="Q711" s="87"/>
      <c r="R711" s="80"/>
      <c r="S711" s="80"/>
      <c r="T711" s="79"/>
      <c r="U711" s="79"/>
      <c r="V711" s="80"/>
      <c r="W711" s="80"/>
      <c r="X711" s="80"/>
      <c r="Y711" s="80"/>
      <c r="Z711" s="80"/>
      <c r="AA711" s="87"/>
      <c r="AB711" s="87"/>
      <c r="AC711" s="87"/>
      <c r="AD711" s="87"/>
      <c r="AE711" s="87"/>
      <c r="AF711" s="87"/>
      <c r="AG711" s="87"/>
      <c r="AH711" s="87"/>
      <c r="AI711" s="80"/>
    </row>
    <row r="712" spans="3:35" x14ac:dyDescent="0.25">
      <c r="C712" s="79"/>
      <c r="D712" s="79"/>
      <c r="E712" s="88"/>
      <c r="F712" s="88"/>
      <c r="G712" s="88"/>
      <c r="H712" s="88"/>
      <c r="I712" s="88"/>
      <c r="J712" s="87"/>
      <c r="K712" s="87"/>
      <c r="L712" s="87"/>
      <c r="M712" s="87"/>
      <c r="N712" s="87"/>
      <c r="O712" s="87"/>
      <c r="P712" s="87"/>
      <c r="Q712" s="87"/>
      <c r="R712" s="80"/>
      <c r="S712" s="80"/>
      <c r="T712" s="79"/>
      <c r="U712" s="79"/>
      <c r="V712" s="88"/>
      <c r="W712" s="88"/>
      <c r="X712" s="88"/>
      <c r="Y712" s="88"/>
      <c r="Z712" s="88"/>
      <c r="AA712" s="87"/>
      <c r="AB712" s="87"/>
      <c r="AC712" s="87"/>
      <c r="AD712" s="87"/>
      <c r="AE712" s="87"/>
      <c r="AF712" s="87"/>
      <c r="AG712" s="87"/>
      <c r="AH712" s="87"/>
      <c r="AI712" s="80"/>
    </row>
    <row r="713" spans="3:35" x14ac:dyDescent="0.25">
      <c r="C713" s="79"/>
      <c r="D713" s="79"/>
      <c r="E713" s="88"/>
      <c r="F713" s="88"/>
      <c r="G713" s="88"/>
      <c r="H713" s="88"/>
      <c r="I713" s="88"/>
      <c r="J713" s="87"/>
      <c r="K713" s="87"/>
      <c r="L713" s="87"/>
      <c r="M713" s="87"/>
      <c r="N713" s="87"/>
      <c r="O713" s="87"/>
      <c r="P713" s="87"/>
      <c r="Q713" s="87"/>
      <c r="R713" s="80"/>
      <c r="S713" s="80"/>
      <c r="T713" s="79"/>
      <c r="U713" s="79"/>
      <c r="V713" s="88"/>
      <c r="W713" s="88"/>
      <c r="X713" s="88"/>
      <c r="Y713" s="88"/>
      <c r="Z713" s="88"/>
      <c r="AA713" s="87"/>
      <c r="AB713" s="87"/>
      <c r="AC713" s="87"/>
      <c r="AD713" s="87"/>
      <c r="AE713" s="87"/>
      <c r="AF713" s="87"/>
      <c r="AG713" s="87"/>
      <c r="AH713" s="87"/>
      <c r="AI713" s="80"/>
    </row>
    <row r="714" spans="3:35" x14ac:dyDescent="0.25">
      <c r="C714" s="80"/>
      <c r="D714" s="80"/>
      <c r="E714" s="80"/>
      <c r="F714" s="80"/>
      <c r="G714" s="80"/>
      <c r="H714" s="80"/>
      <c r="I714" s="80"/>
      <c r="J714" s="80"/>
      <c r="K714" s="80"/>
      <c r="L714" s="80"/>
      <c r="M714" s="80"/>
      <c r="N714" s="80"/>
      <c r="O714" s="80"/>
      <c r="P714" s="80"/>
      <c r="Q714" s="80"/>
      <c r="R714" s="80"/>
      <c r="S714" s="80"/>
      <c r="T714" s="80"/>
      <c r="U714" s="80"/>
      <c r="V714" s="80"/>
      <c r="W714" s="80"/>
      <c r="X714" s="80"/>
      <c r="Y714" s="80"/>
      <c r="Z714" s="80"/>
      <c r="AA714" s="80"/>
      <c r="AB714" s="80"/>
      <c r="AC714" s="80"/>
      <c r="AD714" s="80"/>
      <c r="AE714" s="80"/>
      <c r="AF714" s="80"/>
      <c r="AG714" s="80"/>
      <c r="AH714" s="80"/>
      <c r="AI714" s="80"/>
    </row>
    <row r="715" spans="3:35" x14ac:dyDescent="0.25">
      <c r="C715" s="80"/>
      <c r="D715" s="82"/>
      <c r="E715" s="79"/>
      <c r="F715" s="79"/>
      <c r="G715" s="79"/>
      <c r="H715" s="79"/>
      <c r="I715" s="79"/>
      <c r="J715" s="79"/>
      <c r="K715" s="80"/>
      <c r="L715" s="80"/>
      <c r="M715" s="80"/>
      <c r="N715" s="80"/>
      <c r="O715" s="80"/>
      <c r="P715" s="80"/>
      <c r="Q715" s="80"/>
      <c r="R715" s="80"/>
      <c r="S715" s="80"/>
      <c r="T715" s="80"/>
      <c r="U715" s="82"/>
      <c r="V715" s="79"/>
      <c r="W715" s="79"/>
      <c r="X715" s="79"/>
      <c r="Y715" s="79"/>
      <c r="Z715" s="79"/>
      <c r="AA715" s="79"/>
      <c r="AB715" s="80"/>
      <c r="AC715" s="80"/>
      <c r="AD715" s="80"/>
      <c r="AE715" s="80"/>
      <c r="AF715" s="80"/>
      <c r="AG715" s="80"/>
      <c r="AH715" s="80"/>
      <c r="AI715" s="80"/>
    </row>
    <row r="716" spans="3:35" x14ac:dyDescent="0.25">
      <c r="C716" s="80"/>
      <c r="D716" s="79"/>
      <c r="E716" s="80"/>
      <c r="F716" s="80"/>
      <c r="G716" s="80"/>
      <c r="H716" s="80"/>
      <c r="I716" s="80"/>
      <c r="J716" s="87"/>
      <c r="K716" s="87"/>
      <c r="L716" s="87"/>
      <c r="M716" s="87"/>
      <c r="N716" s="87"/>
      <c r="O716" s="87"/>
      <c r="P716" s="87"/>
      <c r="Q716" s="87"/>
      <c r="R716" s="80"/>
      <c r="S716" s="80"/>
      <c r="T716" s="80"/>
      <c r="U716" s="79"/>
      <c r="V716" s="80"/>
      <c r="W716" s="80"/>
      <c r="X716" s="80"/>
      <c r="Y716" s="80"/>
      <c r="Z716" s="80"/>
      <c r="AA716" s="87"/>
      <c r="AB716" s="87"/>
      <c r="AC716" s="87"/>
      <c r="AD716" s="87"/>
      <c r="AE716" s="87"/>
      <c r="AF716" s="87"/>
      <c r="AG716" s="87"/>
      <c r="AH716" s="87"/>
      <c r="AI716" s="80"/>
    </row>
    <row r="717" spans="3:35" x14ac:dyDescent="0.25">
      <c r="C717" s="80"/>
      <c r="D717" s="79"/>
      <c r="E717" s="80"/>
      <c r="F717" s="80"/>
      <c r="G717" s="80"/>
      <c r="H717" s="80"/>
      <c r="I717" s="80"/>
      <c r="J717" s="87"/>
      <c r="K717" s="87"/>
      <c r="L717" s="87"/>
      <c r="M717" s="87"/>
      <c r="N717" s="87"/>
      <c r="O717" s="87"/>
      <c r="P717" s="87"/>
      <c r="Q717" s="87"/>
      <c r="R717" s="80"/>
      <c r="S717" s="80"/>
      <c r="T717" s="80"/>
      <c r="U717" s="79"/>
      <c r="V717" s="80"/>
      <c r="W717" s="80"/>
      <c r="X717" s="80"/>
      <c r="Y717" s="80"/>
      <c r="Z717" s="80"/>
      <c r="AA717" s="87"/>
      <c r="AB717" s="87"/>
      <c r="AC717" s="87"/>
      <c r="AD717" s="87"/>
      <c r="AE717" s="87"/>
      <c r="AF717" s="87"/>
      <c r="AG717" s="87"/>
      <c r="AH717" s="87"/>
      <c r="AI717" s="80"/>
    </row>
    <row r="718" spans="3:35" x14ac:dyDescent="0.25">
      <c r="C718" s="80"/>
      <c r="D718" s="79"/>
      <c r="E718" s="80"/>
      <c r="F718" s="80"/>
      <c r="G718" s="80"/>
      <c r="H718" s="80"/>
      <c r="I718" s="80"/>
      <c r="J718" s="87"/>
      <c r="K718" s="87"/>
      <c r="L718" s="87"/>
      <c r="M718" s="87"/>
      <c r="N718" s="87"/>
      <c r="O718" s="87"/>
      <c r="P718" s="87"/>
      <c r="Q718" s="87"/>
      <c r="R718" s="80"/>
      <c r="S718" s="80"/>
      <c r="T718" s="80"/>
      <c r="U718" s="79"/>
      <c r="V718" s="80"/>
      <c r="W718" s="80"/>
      <c r="X718" s="80"/>
      <c r="Y718" s="80"/>
      <c r="Z718" s="80"/>
      <c r="AA718" s="87"/>
      <c r="AB718" s="87"/>
      <c r="AC718" s="87"/>
      <c r="AD718" s="87"/>
      <c r="AE718" s="87"/>
      <c r="AF718" s="87"/>
      <c r="AG718" s="87"/>
      <c r="AH718" s="87"/>
      <c r="AI718" s="80"/>
    </row>
    <row r="719" spans="3:35" x14ac:dyDescent="0.25">
      <c r="C719" s="80"/>
      <c r="D719" s="80"/>
      <c r="E719" s="80"/>
      <c r="F719" s="80"/>
      <c r="G719" s="80"/>
      <c r="H719" s="80"/>
      <c r="I719" s="80"/>
      <c r="J719" s="80"/>
      <c r="K719" s="80"/>
      <c r="L719" s="80"/>
      <c r="M719" s="80"/>
      <c r="N719" s="80"/>
      <c r="O719" s="80"/>
      <c r="P719" s="80"/>
      <c r="Q719" s="80"/>
      <c r="R719" s="80"/>
      <c r="S719" s="80"/>
      <c r="T719" s="80"/>
      <c r="U719" s="80"/>
      <c r="V719" s="80"/>
      <c r="W719" s="80"/>
      <c r="X719" s="80"/>
      <c r="Y719" s="80"/>
      <c r="Z719" s="80"/>
      <c r="AA719" s="80"/>
      <c r="AB719" s="80"/>
      <c r="AC719" s="80"/>
      <c r="AD719" s="80"/>
      <c r="AE719" s="80"/>
      <c r="AF719" s="80"/>
      <c r="AG719" s="80"/>
      <c r="AH719" s="80"/>
      <c r="AI719" s="80"/>
    </row>
    <row r="720" spans="3:35" x14ac:dyDescent="0.25">
      <c r="C720" s="80"/>
      <c r="D720" s="82"/>
      <c r="E720" s="79"/>
      <c r="F720" s="79"/>
      <c r="G720" s="79"/>
      <c r="H720" s="79"/>
      <c r="I720" s="79"/>
      <c r="J720" s="79"/>
      <c r="K720" s="79"/>
      <c r="L720" s="79"/>
      <c r="M720" s="79"/>
      <c r="N720" s="79"/>
      <c r="O720" s="79"/>
      <c r="P720" s="80"/>
      <c r="Q720" s="80"/>
      <c r="R720" s="80"/>
      <c r="S720" s="80"/>
      <c r="T720" s="80"/>
      <c r="U720" s="82"/>
      <c r="V720" s="79"/>
      <c r="W720" s="79"/>
      <c r="X720" s="79"/>
      <c r="Y720" s="79"/>
      <c r="Z720" s="79"/>
      <c r="AA720" s="79"/>
      <c r="AB720" s="79"/>
      <c r="AC720" s="79"/>
      <c r="AD720" s="79"/>
      <c r="AE720" s="79"/>
      <c r="AF720" s="79"/>
      <c r="AG720" s="80"/>
      <c r="AH720" s="80"/>
      <c r="AI720" s="80"/>
    </row>
    <row r="721" spans="1:35" x14ac:dyDescent="0.25">
      <c r="C721" s="80"/>
      <c r="D721" s="79"/>
      <c r="E721" s="80"/>
      <c r="F721" s="80"/>
      <c r="G721" s="80"/>
      <c r="H721" s="80"/>
      <c r="I721" s="80"/>
      <c r="J721" s="87"/>
      <c r="K721" s="87"/>
      <c r="L721" s="87"/>
      <c r="M721" s="87"/>
      <c r="N721" s="87"/>
      <c r="O721" s="87"/>
      <c r="P721" s="87"/>
      <c r="Q721" s="87"/>
      <c r="R721" s="80"/>
      <c r="S721" s="80"/>
      <c r="T721" s="80"/>
      <c r="U721" s="79"/>
      <c r="V721" s="80"/>
      <c r="W721" s="80"/>
      <c r="X721" s="80"/>
      <c r="Y721" s="80"/>
      <c r="Z721" s="80"/>
      <c r="AA721" s="87"/>
      <c r="AB721" s="87"/>
      <c r="AC721" s="87"/>
      <c r="AD721" s="87"/>
      <c r="AE721" s="87"/>
      <c r="AF721" s="87"/>
      <c r="AG721" s="87"/>
      <c r="AH721" s="87"/>
      <c r="AI721" s="80"/>
    </row>
    <row r="722" spans="1:35" x14ac:dyDescent="0.25">
      <c r="C722" s="80"/>
      <c r="D722" s="79"/>
      <c r="E722" s="80"/>
      <c r="F722" s="80"/>
      <c r="G722" s="80"/>
      <c r="H722" s="80"/>
      <c r="I722" s="80"/>
      <c r="J722" s="87"/>
      <c r="K722" s="87"/>
      <c r="L722" s="87"/>
      <c r="M722" s="87"/>
      <c r="N722" s="87"/>
      <c r="O722" s="87"/>
      <c r="P722" s="87"/>
      <c r="Q722" s="87"/>
      <c r="R722" s="80"/>
      <c r="S722" s="80"/>
      <c r="T722" s="80"/>
      <c r="U722" s="79"/>
      <c r="V722" s="80"/>
      <c r="W722" s="80"/>
      <c r="X722" s="80"/>
      <c r="Y722" s="80"/>
      <c r="Z722" s="80"/>
      <c r="AA722" s="87"/>
      <c r="AB722" s="87"/>
      <c r="AC722" s="87"/>
      <c r="AD722" s="87"/>
      <c r="AE722" s="87"/>
      <c r="AF722" s="87"/>
      <c r="AG722" s="87"/>
      <c r="AH722" s="87"/>
      <c r="AI722" s="80"/>
    </row>
    <row r="723" spans="1:35" x14ac:dyDescent="0.25">
      <c r="C723" s="80"/>
      <c r="D723" s="79"/>
      <c r="E723" s="80"/>
      <c r="F723" s="80"/>
      <c r="G723" s="80"/>
      <c r="H723" s="80"/>
      <c r="I723" s="80"/>
      <c r="J723" s="87"/>
      <c r="K723" s="87"/>
      <c r="L723" s="87"/>
      <c r="M723" s="87"/>
      <c r="N723" s="87"/>
      <c r="O723" s="87"/>
      <c r="P723" s="87"/>
      <c r="Q723" s="87"/>
      <c r="R723" s="80"/>
      <c r="S723" s="80"/>
      <c r="T723" s="80"/>
      <c r="U723" s="79"/>
      <c r="V723" s="80"/>
      <c r="W723" s="80"/>
      <c r="X723" s="80"/>
      <c r="Y723" s="80"/>
      <c r="Z723" s="80"/>
      <c r="AA723" s="87"/>
      <c r="AB723" s="87"/>
      <c r="AC723" s="87"/>
      <c r="AD723" s="87"/>
      <c r="AE723" s="87"/>
      <c r="AF723" s="87"/>
      <c r="AG723" s="87"/>
      <c r="AH723" s="87"/>
      <c r="AI723" s="80"/>
    </row>
    <row r="724" spans="1:35" x14ac:dyDescent="0.25">
      <c r="C724" s="80"/>
      <c r="D724" s="88"/>
      <c r="E724" s="88"/>
      <c r="F724" s="80"/>
      <c r="G724" s="88"/>
      <c r="H724" s="88"/>
      <c r="I724" s="80"/>
      <c r="J724" s="88"/>
      <c r="K724" s="88"/>
      <c r="L724" s="80"/>
      <c r="M724" s="88"/>
      <c r="N724" s="88"/>
      <c r="O724" s="80"/>
      <c r="P724" s="88"/>
      <c r="Q724" s="88"/>
      <c r="R724" s="80"/>
      <c r="S724" s="80"/>
      <c r="T724" s="80"/>
      <c r="U724" s="88"/>
      <c r="V724" s="88"/>
      <c r="W724" s="80"/>
      <c r="X724" s="88"/>
      <c r="Y724" s="88"/>
      <c r="Z724" s="80"/>
      <c r="AA724" s="88"/>
      <c r="AB724" s="88"/>
      <c r="AC724" s="80"/>
      <c r="AD724" s="88"/>
      <c r="AE724" s="88"/>
      <c r="AF724" s="80"/>
      <c r="AG724" s="88"/>
      <c r="AH724" s="88"/>
      <c r="AI724" s="80"/>
    </row>
    <row r="725" spans="1:35" x14ac:dyDescent="0.25">
      <c r="C725" s="79"/>
      <c r="D725" s="79"/>
      <c r="E725" s="80"/>
      <c r="F725" s="80"/>
      <c r="G725" s="80"/>
      <c r="H725" s="80"/>
      <c r="I725" s="80"/>
      <c r="J725" s="85"/>
      <c r="K725" s="86"/>
      <c r="L725" s="85"/>
      <c r="M725" s="87"/>
      <c r="N725" s="87"/>
      <c r="O725" s="87"/>
      <c r="P725" s="87"/>
      <c r="Q725" s="87"/>
      <c r="R725" s="80"/>
      <c r="S725" s="80"/>
      <c r="T725" s="79"/>
      <c r="U725" s="79"/>
      <c r="V725" s="80"/>
      <c r="W725" s="80"/>
      <c r="X725" s="80"/>
      <c r="Y725" s="80"/>
      <c r="Z725" s="80"/>
      <c r="AA725" s="85"/>
      <c r="AB725" s="86"/>
      <c r="AC725" s="85"/>
      <c r="AD725" s="87"/>
      <c r="AE725" s="87"/>
      <c r="AF725" s="87"/>
      <c r="AG725" s="87"/>
      <c r="AH725" s="87"/>
      <c r="AI725" s="80"/>
    </row>
    <row r="726" spans="1:35" ht="15.75" thickBot="1" x14ac:dyDescent="0.3">
      <c r="C726" s="79"/>
      <c r="D726" s="79"/>
      <c r="E726" s="88"/>
      <c r="F726" s="88"/>
      <c r="G726" s="88"/>
      <c r="H726" s="88"/>
      <c r="I726" s="88"/>
      <c r="J726" s="87"/>
      <c r="K726" s="87"/>
      <c r="L726" s="87"/>
      <c r="M726" s="87"/>
      <c r="N726" s="87"/>
      <c r="O726" s="87"/>
      <c r="P726" s="87"/>
      <c r="Q726" s="87"/>
      <c r="R726" s="80"/>
      <c r="S726" s="89"/>
      <c r="T726" s="79"/>
      <c r="U726" s="79"/>
      <c r="V726" s="88"/>
      <c r="W726" s="88"/>
      <c r="X726" s="88"/>
      <c r="Y726" s="88"/>
      <c r="Z726" s="88"/>
      <c r="AA726" s="87"/>
      <c r="AB726" s="87"/>
      <c r="AC726" s="87"/>
      <c r="AD726" s="87"/>
      <c r="AE726" s="87"/>
      <c r="AF726" s="87"/>
      <c r="AG726" s="87"/>
      <c r="AH726" s="87"/>
      <c r="AI726" s="90"/>
    </row>
    <row r="727" spans="1:35" ht="15" customHeight="1" x14ac:dyDescent="0.25">
      <c r="C727" s="91"/>
      <c r="D727" s="79"/>
      <c r="E727" s="88"/>
      <c r="F727" s="88"/>
      <c r="G727" s="88"/>
      <c r="H727" s="88"/>
      <c r="I727" s="88"/>
      <c r="J727" s="87"/>
      <c r="K727" s="87"/>
      <c r="L727" s="87"/>
      <c r="M727" s="87"/>
      <c r="N727" s="87"/>
      <c r="O727" s="87"/>
      <c r="P727" s="87"/>
      <c r="Q727" s="87"/>
      <c r="R727" s="80"/>
      <c r="S727" s="89"/>
      <c r="T727" s="79"/>
      <c r="U727" s="79"/>
      <c r="V727" s="88"/>
      <c r="W727" s="88"/>
      <c r="X727" s="88"/>
      <c r="Y727" s="88"/>
      <c r="Z727" s="88"/>
      <c r="AA727" s="87"/>
      <c r="AB727" s="87"/>
      <c r="AC727" s="87"/>
      <c r="AD727" s="87"/>
      <c r="AE727" s="87"/>
      <c r="AF727" s="87"/>
      <c r="AG727" s="87"/>
      <c r="AH727" s="92"/>
      <c r="AI727" s="315" t="str">
        <f>AI53</f>
        <v>003611 Version 4</v>
      </c>
    </row>
    <row r="728" spans="1:35" ht="15.75" thickBot="1" x14ac:dyDescent="0.3">
      <c r="C728" s="93"/>
      <c r="D728" s="94"/>
      <c r="E728" s="94"/>
      <c r="F728" s="94"/>
      <c r="G728" s="94"/>
      <c r="H728" s="94"/>
      <c r="I728" s="94"/>
      <c r="J728" s="94"/>
      <c r="K728" s="94"/>
      <c r="L728" s="94"/>
      <c r="M728" s="94"/>
      <c r="N728" s="94"/>
      <c r="O728" s="94"/>
      <c r="P728" s="94"/>
      <c r="Q728" s="94"/>
      <c r="R728" s="94"/>
      <c r="S728" s="95"/>
      <c r="T728" s="94"/>
      <c r="U728" s="94"/>
      <c r="V728" s="94"/>
      <c r="W728" s="94"/>
      <c r="X728" s="94"/>
      <c r="Y728" s="94"/>
      <c r="Z728" s="94"/>
      <c r="AA728" s="94"/>
      <c r="AB728" s="94"/>
      <c r="AC728" s="94"/>
      <c r="AD728" s="94"/>
      <c r="AE728" s="94"/>
      <c r="AF728" s="94"/>
      <c r="AG728" s="94"/>
      <c r="AH728" s="96"/>
      <c r="AI728" s="316"/>
    </row>
    <row r="729" spans="1:35" x14ac:dyDescent="0.25">
      <c r="C729" s="7"/>
      <c r="D729" s="9"/>
      <c r="E729" s="27"/>
      <c r="F729" s="27"/>
      <c r="G729" s="27"/>
      <c r="H729" s="27"/>
      <c r="I729" s="27"/>
      <c r="J729" s="27"/>
      <c r="K729" s="27"/>
      <c r="L729" s="27"/>
      <c r="M729" s="27"/>
      <c r="N729" s="27"/>
      <c r="O729" s="27"/>
      <c r="P729" s="27"/>
      <c r="Q729" s="27"/>
      <c r="R729" s="27"/>
      <c r="S729" s="27"/>
      <c r="T729" s="27"/>
      <c r="U729" s="27"/>
      <c r="V729" s="27"/>
      <c r="W729" s="27"/>
      <c r="X729" s="27"/>
      <c r="Y729" s="27"/>
      <c r="Z729" s="27"/>
      <c r="AA729" s="27"/>
      <c r="AB729" s="27"/>
      <c r="AC729" s="27"/>
      <c r="AD729" s="27"/>
      <c r="AE729" s="27"/>
      <c r="AF729" s="27"/>
      <c r="AG729" s="27"/>
      <c r="AH729" s="7"/>
      <c r="AI729" s="316"/>
    </row>
    <row r="730" spans="1:35" x14ac:dyDescent="0.25">
      <c r="C730" s="7"/>
      <c r="D730" s="9"/>
      <c r="E730" s="27"/>
      <c r="F730" s="27"/>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7"/>
      <c r="AI730" s="316"/>
    </row>
    <row r="731" spans="1:35" x14ac:dyDescent="0.25">
      <c r="A731" s="363" t="s">
        <v>1904</v>
      </c>
      <c r="B731" s="363"/>
      <c r="C731" s="7"/>
      <c r="D731" s="9"/>
      <c r="E731" s="27"/>
      <c r="F731" s="27"/>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7"/>
      <c r="AI731" s="316"/>
    </row>
    <row r="732" spans="1:35" x14ac:dyDescent="0.25">
      <c r="A732" s="173" t="s">
        <v>739</v>
      </c>
      <c r="C732" s="7"/>
      <c r="D732" s="9"/>
      <c r="E732" s="27"/>
      <c r="F732" s="27"/>
      <c r="G732" s="27"/>
      <c r="H732" s="27"/>
      <c r="I732" s="27"/>
      <c r="J732" s="27"/>
      <c r="K732" s="27"/>
      <c r="L732" s="27"/>
      <c r="M732" s="27"/>
      <c r="N732" s="27"/>
      <c r="O732" s="27"/>
      <c r="P732" s="27"/>
      <c r="Q732" s="27"/>
      <c r="R732" s="27"/>
      <c r="S732" s="27"/>
      <c r="T732" s="27"/>
      <c r="U732" s="27"/>
      <c r="V732" s="27"/>
      <c r="W732" s="27"/>
      <c r="X732" s="27"/>
      <c r="Y732" s="27"/>
      <c r="Z732" s="27"/>
      <c r="AA732" s="27"/>
      <c r="AB732" s="27"/>
      <c r="AC732" s="27"/>
      <c r="AD732" s="27"/>
      <c r="AE732" s="27"/>
      <c r="AF732" s="27"/>
      <c r="AG732" s="27"/>
      <c r="AH732" s="7"/>
      <c r="AI732" s="316"/>
    </row>
    <row r="733" spans="1:35" ht="15.75" thickBot="1" x14ac:dyDescent="0.3">
      <c r="C733" s="362" t="s">
        <v>3794</v>
      </c>
      <c r="D733" s="362"/>
      <c r="E733" s="362"/>
      <c r="F733" s="362"/>
      <c r="G733" s="362"/>
      <c r="H733" s="362"/>
      <c r="I733" s="362"/>
      <c r="J733" s="362"/>
      <c r="K733" s="362"/>
      <c r="L733" s="362"/>
      <c r="M733" s="362"/>
      <c r="N733" s="362"/>
      <c r="O733" s="362"/>
      <c r="P733" s="362"/>
      <c r="Q733" s="362"/>
      <c r="R733" s="362"/>
      <c r="S733" s="362"/>
      <c r="T733" s="362"/>
      <c r="U733" s="362"/>
      <c r="V733" s="362"/>
      <c r="W733" s="362"/>
      <c r="X733" s="362"/>
      <c r="Y733" s="362"/>
      <c r="Z733" s="362"/>
      <c r="AA733" s="362"/>
      <c r="AB733" s="362"/>
      <c r="AC733" s="362"/>
      <c r="AD733" s="362"/>
      <c r="AE733" s="362"/>
      <c r="AF733" s="362"/>
      <c r="AG733" s="362"/>
      <c r="AH733" s="362"/>
      <c r="AI733" s="362"/>
    </row>
    <row r="734" spans="1:35" x14ac:dyDescent="0.25">
      <c r="C734" s="319"/>
      <c r="D734" s="320"/>
      <c r="E734" s="320"/>
      <c r="F734" s="320"/>
      <c r="G734" s="320"/>
      <c r="H734" s="320"/>
      <c r="I734" s="320"/>
      <c r="J734" s="323" t="s">
        <v>58</v>
      </c>
      <c r="K734" s="324"/>
      <c r="L734" s="324"/>
      <c r="M734" s="324"/>
      <c r="N734" s="324"/>
      <c r="O734" s="324"/>
      <c r="P734" s="324"/>
      <c r="Q734" s="324"/>
      <c r="R734" s="324"/>
      <c r="S734" s="324"/>
      <c r="T734" s="324"/>
      <c r="U734" s="324"/>
      <c r="V734" s="324"/>
      <c r="W734" s="324"/>
      <c r="X734" s="324"/>
      <c r="Y734" s="324"/>
      <c r="Z734" s="324"/>
      <c r="AA734" s="324"/>
      <c r="AB734" s="325"/>
      <c r="AC734" s="332" t="s">
        <v>772</v>
      </c>
      <c r="AD734" s="333"/>
      <c r="AE734" s="333"/>
      <c r="AF734" s="333"/>
      <c r="AG734" s="333"/>
      <c r="AH734" s="333"/>
      <c r="AI734" s="334"/>
    </row>
    <row r="735" spans="1:35" ht="15.75" thickBot="1" x14ac:dyDescent="0.3">
      <c r="C735" s="321"/>
      <c r="D735" s="322"/>
      <c r="E735" s="322"/>
      <c r="F735" s="322"/>
      <c r="G735" s="322"/>
      <c r="H735" s="322"/>
      <c r="I735" s="322"/>
      <c r="J735" s="326"/>
      <c r="K735" s="327"/>
      <c r="L735" s="327"/>
      <c r="M735" s="327"/>
      <c r="N735" s="327"/>
      <c r="O735" s="327"/>
      <c r="P735" s="327"/>
      <c r="Q735" s="327"/>
      <c r="R735" s="327"/>
      <c r="S735" s="327"/>
      <c r="T735" s="327"/>
      <c r="U735" s="327"/>
      <c r="V735" s="327"/>
      <c r="W735" s="327"/>
      <c r="X735" s="327"/>
      <c r="Y735" s="327"/>
      <c r="Z735" s="327"/>
      <c r="AA735" s="327"/>
      <c r="AB735" s="328"/>
      <c r="AC735" s="335" t="str">
        <f>IF($AC$2&lt;&gt;"",$AC$2,"")</f>
        <v/>
      </c>
      <c r="AD735" s="336"/>
      <c r="AE735" s="336"/>
      <c r="AF735" s="336"/>
      <c r="AG735" s="336"/>
      <c r="AH735" s="336"/>
      <c r="AI735" s="337"/>
    </row>
    <row r="736" spans="1:35" x14ac:dyDescent="0.25">
      <c r="C736" s="338" t="s">
        <v>1906</v>
      </c>
      <c r="D736" s="339"/>
      <c r="E736" s="339"/>
      <c r="F736" s="339"/>
      <c r="G736" s="339"/>
      <c r="H736" s="339"/>
      <c r="I736" s="340"/>
      <c r="J736" s="326"/>
      <c r="K736" s="327"/>
      <c r="L736" s="327"/>
      <c r="M736" s="327"/>
      <c r="N736" s="327"/>
      <c r="O736" s="327"/>
      <c r="P736" s="327"/>
      <c r="Q736" s="327"/>
      <c r="R736" s="327"/>
      <c r="S736" s="327"/>
      <c r="T736" s="327"/>
      <c r="U736" s="327"/>
      <c r="V736" s="327"/>
      <c r="W736" s="327"/>
      <c r="X736" s="327"/>
      <c r="Y736" s="327"/>
      <c r="Z736" s="327"/>
      <c r="AA736" s="327"/>
      <c r="AB736" s="328"/>
      <c r="AC736" s="323" t="s">
        <v>59</v>
      </c>
      <c r="AD736" s="324"/>
      <c r="AE736" s="324"/>
      <c r="AF736" s="324"/>
      <c r="AG736" s="324"/>
      <c r="AH736" s="324"/>
      <c r="AI736" s="325"/>
    </row>
    <row r="737" spans="3:35" ht="15.75" thickBot="1" x14ac:dyDescent="0.3">
      <c r="C737" s="341" t="s">
        <v>1905</v>
      </c>
      <c r="D737" s="342"/>
      <c r="E737" s="342"/>
      <c r="F737" s="342"/>
      <c r="G737" s="342"/>
      <c r="H737" s="342"/>
      <c r="I737" s="343"/>
      <c r="J737" s="326"/>
      <c r="K737" s="327"/>
      <c r="L737" s="327"/>
      <c r="M737" s="327"/>
      <c r="N737" s="327"/>
      <c r="O737" s="327"/>
      <c r="P737" s="327"/>
      <c r="Q737" s="327"/>
      <c r="R737" s="327"/>
      <c r="S737" s="327"/>
      <c r="T737" s="327"/>
      <c r="U737" s="327"/>
      <c r="V737" s="327"/>
      <c r="W737" s="327"/>
      <c r="X737" s="327"/>
      <c r="Y737" s="327"/>
      <c r="Z737" s="327"/>
      <c r="AA737" s="327"/>
      <c r="AB737" s="328"/>
      <c r="AC737" s="335" t="str">
        <f>IF($AC$4&lt;&gt;"",$AC$4,"")</f>
        <v/>
      </c>
      <c r="AD737" s="336"/>
      <c r="AE737" s="336"/>
      <c r="AF737" s="336"/>
      <c r="AG737" s="336"/>
      <c r="AH737" s="336"/>
      <c r="AI737" s="337"/>
    </row>
    <row r="738" spans="3:35" ht="15.75" thickBot="1" x14ac:dyDescent="0.3">
      <c r="C738" s="344"/>
      <c r="D738" s="345"/>
      <c r="E738" s="345"/>
      <c r="F738" s="345"/>
      <c r="G738" s="345"/>
      <c r="H738" s="345"/>
      <c r="I738" s="346"/>
      <c r="J738" s="329"/>
      <c r="K738" s="330"/>
      <c r="L738" s="330"/>
      <c r="M738" s="330"/>
      <c r="N738" s="330"/>
      <c r="O738" s="330"/>
      <c r="P738" s="330"/>
      <c r="Q738" s="330"/>
      <c r="R738" s="330"/>
      <c r="S738" s="330"/>
      <c r="T738" s="330"/>
      <c r="U738" s="330"/>
      <c r="V738" s="330"/>
      <c r="W738" s="330"/>
      <c r="X738" s="330"/>
      <c r="Y738" s="330"/>
      <c r="Z738" s="330"/>
      <c r="AA738" s="330"/>
      <c r="AB738" s="331"/>
      <c r="AC738" s="347" t="s">
        <v>1914</v>
      </c>
      <c r="AD738" s="348"/>
      <c r="AE738" s="348"/>
      <c r="AF738" s="348"/>
      <c r="AG738" s="349" t="str">
        <f>IF($AG$5&lt;&gt;"",$AG$5,"")</f>
        <v>3</v>
      </c>
      <c r="AH738" s="349"/>
      <c r="AI738" s="75"/>
    </row>
    <row r="739" spans="3:35" x14ac:dyDescent="0.25">
      <c r="C739" s="21"/>
      <c r="D739" s="21"/>
      <c r="E739" s="21"/>
      <c r="F739" s="21"/>
      <c r="G739" s="21"/>
      <c r="H739" s="21"/>
      <c r="I739" s="21"/>
      <c r="J739" s="21"/>
      <c r="K739" s="21"/>
      <c r="L739" s="21"/>
      <c r="M739" s="21"/>
      <c r="N739" s="21"/>
      <c r="O739" s="21"/>
      <c r="P739" s="21"/>
      <c r="Q739" s="21"/>
      <c r="R739" s="21"/>
      <c r="S739" s="21"/>
      <c r="T739" s="21"/>
      <c r="U739" s="21"/>
      <c r="V739" s="21"/>
      <c r="W739" s="21"/>
      <c r="X739" s="21"/>
      <c r="Y739" s="21"/>
      <c r="Z739" s="21"/>
      <c r="AA739" s="21"/>
      <c r="AB739" s="21"/>
      <c r="AC739" s="21"/>
      <c r="AD739" s="21"/>
      <c r="AE739" s="21"/>
      <c r="AF739" s="21"/>
      <c r="AG739" s="21"/>
      <c r="AH739" s="7"/>
      <c r="AI739" s="7"/>
    </row>
    <row r="740" spans="3:35" ht="18.75" x14ac:dyDescent="0.3">
      <c r="C740" s="78"/>
      <c r="D740" s="79"/>
      <c r="E740" s="80"/>
      <c r="F740" s="80"/>
      <c r="G740" s="80"/>
      <c r="H740" s="79"/>
      <c r="I740" s="79"/>
      <c r="J740" s="79"/>
      <c r="K740" s="79"/>
      <c r="L740" s="79"/>
      <c r="M740" s="79"/>
      <c r="N740" s="79"/>
      <c r="O740" s="79"/>
      <c r="P740" s="81"/>
      <c r="Q740" s="81"/>
      <c r="R740" s="81"/>
      <c r="S740" s="81"/>
      <c r="T740" s="79"/>
      <c r="U740" s="79"/>
      <c r="V740" s="79"/>
      <c r="W740" s="79"/>
      <c r="X740" s="79"/>
      <c r="Y740" s="79"/>
      <c r="Z740" s="79"/>
      <c r="AA740" s="79"/>
      <c r="AB740" s="79"/>
      <c r="AC740" s="79"/>
      <c r="AD740" s="79"/>
      <c r="AE740" s="79"/>
      <c r="AF740" s="79"/>
      <c r="AG740" s="79"/>
      <c r="AH740" s="80"/>
      <c r="AI740" s="80"/>
    </row>
    <row r="741" spans="3:35" x14ac:dyDescent="0.25">
      <c r="C741" s="80"/>
      <c r="D741" s="99"/>
      <c r="E741" s="99"/>
      <c r="F741" s="99"/>
      <c r="G741" s="99"/>
      <c r="H741" s="99"/>
      <c r="I741" s="99"/>
      <c r="J741" s="99"/>
      <c r="K741" s="99"/>
      <c r="L741" s="99"/>
      <c r="M741" s="99"/>
      <c r="N741" s="99"/>
      <c r="O741" s="99"/>
      <c r="P741" s="99"/>
      <c r="Q741" s="99"/>
      <c r="R741" s="99"/>
      <c r="S741" s="99"/>
      <c r="T741" s="99"/>
      <c r="U741" s="99"/>
      <c r="V741" s="99"/>
      <c r="W741" s="99"/>
      <c r="X741" s="99"/>
      <c r="Y741" s="99"/>
      <c r="Z741" s="99"/>
      <c r="AA741" s="99"/>
      <c r="AB741" s="99"/>
      <c r="AC741" s="99"/>
      <c r="AD741" s="99"/>
      <c r="AE741" s="99"/>
      <c r="AF741" s="99"/>
      <c r="AG741" s="99"/>
      <c r="AH741" s="79"/>
      <c r="AI741" s="80"/>
    </row>
    <row r="742" spans="3:35" x14ac:dyDescent="0.25">
      <c r="C742" s="80"/>
      <c r="D742" s="99"/>
      <c r="E742" s="99"/>
      <c r="F742" s="99"/>
      <c r="G742" s="99"/>
      <c r="H742" s="99"/>
      <c r="I742" s="99"/>
      <c r="J742" s="99"/>
      <c r="K742" s="99"/>
      <c r="L742" s="99"/>
      <c r="M742" s="99"/>
      <c r="N742" s="99"/>
      <c r="O742" s="99"/>
      <c r="P742" s="99"/>
      <c r="Q742" s="99"/>
      <c r="R742" s="99"/>
      <c r="S742" s="99"/>
      <c r="T742" s="99"/>
      <c r="U742" s="99"/>
      <c r="V742" s="99"/>
      <c r="W742" s="99"/>
      <c r="X742" s="99"/>
      <c r="Y742" s="99"/>
      <c r="Z742" s="99"/>
      <c r="AA742" s="99"/>
      <c r="AB742" s="99"/>
      <c r="AC742" s="99"/>
      <c r="AD742" s="99"/>
      <c r="AE742" s="99"/>
      <c r="AF742" s="99"/>
      <c r="AG742" s="99"/>
      <c r="AH742" s="79"/>
      <c r="AI742" s="80"/>
    </row>
    <row r="743" spans="3:35" x14ac:dyDescent="0.25">
      <c r="C743" s="80"/>
      <c r="D743" s="99"/>
      <c r="E743" s="99"/>
      <c r="F743" s="99"/>
      <c r="G743" s="99"/>
      <c r="H743" s="99"/>
      <c r="I743" s="99"/>
      <c r="J743" s="99"/>
      <c r="K743" s="99"/>
      <c r="L743" s="99"/>
      <c r="M743" s="99"/>
      <c r="N743" s="99"/>
      <c r="O743" s="99"/>
      <c r="P743" s="99"/>
      <c r="Q743" s="99"/>
      <c r="R743" s="99"/>
      <c r="S743" s="99"/>
      <c r="T743" s="99"/>
      <c r="U743" s="99"/>
      <c r="V743" s="99"/>
      <c r="W743" s="99"/>
      <c r="X743" s="99"/>
      <c r="Y743" s="99"/>
      <c r="Z743" s="99"/>
      <c r="AA743" s="99"/>
      <c r="AB743" s="99"/>
      <c r="AC743" s="99"/>
      <c r="AD743" s="99"/>
      <c r="AE743" s="99"/>
      <c r="AF743" s="99"/>
      <c r="AG743" s="99"/>
      <c r="AH743" s="79"/>
      <c r="AI743" s="80"/>
    </row>
    <row r="744" spans="3:35" x14ac:dyDescent="0.25">
      <c r="C744" s="79"/>
      <c r="D744" s="82"/>
      <c r="E744" s="79"/>
      <c r="F744" s="79"/>
      <c r="G744" s="79"/>
      <c r="H744" s="79"/>
      <c r="I744" s="79"/>
      <c r="J744" s="79"/>
      <c r="K744" s="79"/>
      <c r="L744" s="79"/>
      <c r="M744" s="79"/>
      <c r="N744" s="79"/>
      <c r="O744" s="79"/>
      <c r="P744" s="79"/>
      <c r="Q744" s="79"/>
      <c r="R744" s="79"/>
      <c r="S744" s="79"/>
      <c r="T744" s="79"/>
      <c r="U744" s="79"/>
      <c r="V744" s="79"/>
      <c r="W744" s="79"/>
      <c r="X744" s="79"/>
      <c r="Y744" s="79"/>
      <c r="Z744" s="79"/>
      <c r="AA744" s="79"/>
      <c r="AB744" s="79"/>
      <c r="AC744" s="79"/>
      <c r="AD744" s="79"/>
      <c r="AE744" s="79"/>
      <c r="AF744" s="79"/>
      <c r="AG744" s="79"/>
      <c r="AH744" s="79"/>
      <c r="AI744" s="79"/>
    </row>
    <row r="745" spans="3:35" x14ac:dyDescent="0.25">
      <c r="C745" s="79"/>
      <c r="D745" s="82"/>
      <c r="E745" s="79"/>
      <c r="F745" s="79"/>
      <c r="G745" s="79"/>
      <c r="H745" s="79"/>
      <c r="I745" s="79"/>
      <c r="J745" s="79"/>
      <c r="K745" s="79"/>
      <c r="L745" s="79"/>
      <c r="M745" s="79"/>
      <c r="N745" s="79"/>
      <c r="O745" s="79"/>
      <c r="P745" s="79"/>
      <c r="Q745" s="79"/>
      <c r="R745" s="79"/>
      <c r="S745" s="79"/>
      <c r="T745" s="79"/>
      <c r="U745" s="79"/>
      <c r="V745" s="79"/>
      <c r="W745" s="79"/>
      <c r="X745" s="79"/>
      <c r="Y745" s="79"/>
      <c r="Z745" s="79"/>
      <c r="AA745" s="79"/>
      <c r="AB745" s="79"/>
      <c r="AC745" s="79"/>
      <c r="AD745" s="79"/>
      <c r="AE745" s="79"/>
      <c r="AF745" s="79"/>
      <c r="AG745" s="79"/>
      <c r="AH745" s="79"/>
      <c r="AI745" s="79"/>
    </row>
    <row r="746" spans="3:35" x14ac:dyDescent="0.25">
      <c r="C746" s="100"/>
      <c r="D746" s="100"/>
      <c r="E746" s="100"/>
      <c r="F746" s="100"/>
      <c r="G746" s="100"/>
      <c r="H746" s="100"/>
      <c r="I746" s="100"/>
      <c r="J746" s="100"/>
      <c r="K746" s="100"/>
      <c r="L746" s="100"/>
      <c r="M746" s="100"/>
      <c r="N746" s="100"/>
      <c r="O746" s="100"/>
      <c r="P746" s="100"/>
      <c r="Q746" s="100"/>
      <c r="R746" s="100"/>
      <c r="S746" s="83"/>
      <c r="T746" s="100"/>
      <c r="U746" s="100"/>
      <c r="V746" s="100"/>
      <c r="W746" s="100"/>
      <c r="X746" s="100"/>
      <c r="Y746" s="100"/>
      <c r="Z746" s="100"/>
      <c r="AA746" s="100"/>
      <c r="AB746" s="100"/>
      <c r="AC746" s="100"/>
      <c r="AD746" s="100"/>
      <c r="AE746" s="100"/>
      <c r="AF746" s="100"/>
      <c r="AG746" s="100"/>
      <c r="AH746" s="100"/>
      <c r="AI746" s="100"/>
    </row>
    <row r="747" spans="3:35" x14ac:dyDescent="0.25">
      <c r="C747" s="100"/>
      <c r="D747" s="100"/>
      <c r="E747" s="100"/>
      <c r="F747" s="100"/>
      <c r="G747" s="100"/>
      <c r="H747" s="100"/>
      <c r="I747" s="100"/>
      <c r="J747" s="100"/>
      <c r="K747" s="100"/>
      <c r="L747" s="100"/>
      <c r="M747" s="100"/>
      <c r="N747" s="100"/>
      <c r="O747" s="100"/>
      <c r="P747" s="100"/>
      <c r="Q747" s="100"/>
      <c r="R747" s="100"/>
      <c r="S747" s="84"/>
      <c r="T747" s="100"/>
      <c r="U747" s="100"/>
      <c r="V747" s="100"/>
      <c r="W747" s="100"/>
      <c r="X747" s="100"/>
      <c r="Y747" s="100"/>
      <c r="Z747" s="100"/>
      <c r="AA747" s="100"/>
      <c r="AB747" s="100"/>
      <c r="AC747" s="100"/>
      <c r="AD747" s="100"/>
      <c r="AE747" s="100"/>
      <c r="AF747" s="100"/>
      <c r="AG747" s="100"/>
      <c r="AH747" s="100"/>
      <c r="AI747" s="100"/>
    </row>
    <row r="748" spans="3:35" x14ac:dyDescent="0.25">
      <c r="C748" s="79"/>
      <c r="D748" s="79"/>
      <c r="E748" s="80"/>
      <c r="F748" s="80"/>
      <c r="G748" s="80"/>
      <c r="H748" s="80"/>
      <c r="I748" s="80"/>
      <c r="J748" s="85"/>
      <c r="K748" s="86"/>
      <c r="L748" s="85"/>
      <c r="M748" s="87"/>
      <c r="N748" s="87"/>
      <c r="O748" s="87"/>
      <c r="P748" s="87"/>
      <c r="Q748" s="87"/>
      <c r="R748" s="80"/>
      <c r="S748" s="80"/>
      <c r="T748" s="80"/>
      <c r="U748" s="79"/>
      <c r="V748" s="79"/>
      <c r="W748" s="80"/>
      <c r="X748" s="80"/>
      <c r="Y748" s="80"/>
      <c r="Z748" s="80"/>
      <c r="AA748" s="80"/>
      <c r="AB748" s="85"/>
      <c r="AC748" s="86"/>
      <c r="AD748" s="85"/>
      <c r="AE748" s="87"/>
      <c r="AF748" s="87"/>
      <c r="AG748" s="87"/>
      <c r="AH748" s="87"/>
      <c r="AI748" s="87"/>
    </row>
    <row r="749" spans="3:35" x14ac:dyDescent="0.25">
      <c r="C749" s="79"/>
      <c r="D749" s="80"/>
      <c r="E749" s="80"/>
      <c r="F749" s="80"/>
      <c r="G749" s="80"/>
      <c r="H749" s="80"/>
      <c r="I749" s="80"/>
      <c r="J749" s="87"/>
      <c r="K749" s="87"/>
      <c r="L749" s="87"/>
      <c r="M749" s="87"/>
      <c r="N749" s="87"/>
      <c r="O749" s="87"/>
      <c r="P749" s="87"/>
      <c r="Q749" s="87"/>
      <c r="R749" s="80"/>
      <c r="S749" s="80"/>
      <c r="T749" s="80"/>
      <c r="U749" s="79"/>
      <c r="V749" s="79"/>
      <c r="W749" s="80"/>
      <c r="X749" s="80"/>
      <c r="Y749" s="80"/>
      <c r="Z749" s="80"/>
      <c r="AA749" s="80"/>
      <c r="AB749" s="87"/>
      <c r="AC749" s="87"/>
      <c r="AD749" s="87"/>
      <c r="AE749" s="87"/>
      <c r="AF749" s="87"/>
      <c r="AG749" s="87"/>
      <c r="AH749" s="87"/>
      <c r="AI749" s="87"/>
    </row>
    <row r="750" spans="3:35" x14ac:dyDescent="0.25">
      <c r="C750" s="79"/>
      <c r="D750" s="88"/>
      <c r="E750" s="88"/>
      <c r="F750" s="88"/>
      <c r="G750" s="88"/>
      <c r="H750" s="88"/>
      <c r="I750" s="87"/>
      <c r="J750" s="87"/>
      <c r="K750" s="87"/>
      <c r="L750" s="87"/>
      <c r="M750" s="87"/>
      <c r="N750" s="87"/>
      <c r="O750" s="87"/>
      <c r="P750" s="87"/>
      <c r="Q750" s="87"/>
      <c r="R750" s="80"/>
      <c r="S750" s="80"/>
      <c r="T750" s="80"/>
      <c r="U750" s="79"/>
      <c r="V750" s="79"/>
      <c r="W750" s="88"/>
      <c r="X750" s="88"/>
      <c r="Y750" s="88"/>
      <c r="Z750" s="88"/>
      <c r="AA750" s="88"/>
      <c r="AB750" s="87"/>
      <c r="AC750" s="87"/>
      <c r="AD750" s="87"/>
      <c r="AE750" s="87"/>
      <c r="AF750" s="87"/>
      <c r="AG750" s="87"/>
      <c r="AH750" s="87"/>
      <c r="AI750" s="87"/>
    </row>
    <row r="751" spans="3:35" x14ac:dyDescent="0.25">
      <c r="C751" s="79"/>
      <c r="D751" s="88"/>
      <c r="E751" s="88"/>
      <c r="F751" s="88"/>
      <c r="G751" s="88"/>
      <c r="H751" s="88"/>
      <c r="I751" s="87"/>
      <c r="J751" s="87"/>
      <c r="K751" s="87"/>
      <c r="L751" s="87"/>
      <c r="M751" s="87"/>
      <c r="N751" s="87"/>
      <c r="O751" s="87"/>
      <c r="P751" s="87"/>
      <c r="Q751" s="87"/>
      <c r="R751" s="80"/>
      <c r="S751" s="80"/>
      <c r="T751" s="80"/>
      <c r="U751" s="79"/>
      <c r="V751" s="79"/>
      <c r="W751" s="88"/>
      <c r="X751" s="88"/>
      <c r="Y751" s="88"/>
      <c r="Z751" s="88"/>
      <c r="AA751" s="88"/>
      <c r="AB751" s="87"/>
      <c r="AC751" s="87"/>
      <c r="AD751" s="87"/>
      <c r="AE751" s="87"/>
      <c r="AF751" s="87"/>
      <c r="AG751" s="87"/>
      <c r="AH751" s="87"/>
      <c r="AI751" s="87"/>
    </row>
    <row r="752" spans="3:35" x14ac:dyDescent="0.25">
      <c r="C752" s="80"/>
      <c r="D752" s="80"/>
      <c r="E752" s="80"/>
      <c r="F752" s="80"/>
      <c r="G752" s="80"/>
      <c r="H752" s="80"/>
      <c r="I752" s="80"/>
      <c r="J752" s="80"/>
      <c r="K752" s="80"/>
      <c r="L752" s="80"/>
      <c r="M752" s="80"/>
      <c r="N752" s="80"/>
      <c r="O752" s="80"/>
      <c r="P752" s="80"/>
      <c r="Q752" s="80"/>
      <c r="R752" s="80"/>
      <c r="S752" s="80"/>
      <c r="T752" s="80"/>
      <c r="U752" s="80"/>
      <c r="V752" s="80"/>
      <c r="W752" s="80"/>
      <c r="X752" s="80"/>
      <c r="Y752" s="80"/>
      <c r="Z752" s="80"/>
      <c r="AA752" s="80"/>
      <c r="AB752" s="80"/>
      <c r="AC752" s="80"/>
      <c r="AD752" s="80"/>
      <c r="AE752" s="80"/>
      <c r="AF752" s="80"/>
      <c r="AG752" s="80"/>
      <c r="AH752" s="80"/>
      <c r="AI752" s="80"/>
    </row>
    <row r="753" spans="3:35" x14ac:dyDescent="0.25">
      <c r="C753" s="80"/>
      <c r="D753" s="79"/>
      <c r="E753" s="79"/>
      <c r="F753" s="79"/>
      <c r="G753" s="79"/>
      <c r="H753" s="79"/>
      <c r="I753" s="79"/>
      <c r="J753" s="79"/>
      <c r="K753" s="80"/>
      <c r="L753" s="80"/>
      <c r="M753" s="80"/>
      <c r="N753" s="80"/>
      <c r="O753" s="80"/>
      <c r="P753" s="80"/>
      <c r="Q753" s="80"/>
      <c r="R753" s="80"/>
      <c r="S753" s="80"/>
      <c r="T753" s="80"/>
      <c r="U753" s="80"/>
      <c r="V753" s="82"/>
      <c r="W753" s="79"/>
      <c r="X753" s="79"/>
      <c r="Y753" s="79"/>
      <c r="Z753" s="79"/>
      <c r="AA753" s="79"/>
      <c r="AB753" s="79"/>
      <c r="AC753" s="80"/>
      <c r="AD753" s="80"/>
      <c r="AE753" s="80"/>
      <c r="AF753" s="80"/>
      <c r="AG753" s="80"/>
      <c r="AH753" s="80"/>
      <c r="AI753" s="80"/>
    </row>
    <row r="754" spans="3:35" x14ac:dyDescent="0.25">
      <c r="C754" s="80"/>
      <c r="D754" s="80"/>
      <c r="E754" s="80"/>
      <c r="F754" s="80"/>
      <c r="G754" s="80"/>
      <c r="H754" s="80"/>
      <c r="I754" s="87"/>
      <c r="J754" s="87"/>
      <c r="K754" s="87"/>
      <c r="L754" s="87"/>
      <c r="M754" s="87"/>
      <c r="N754" s="87"/>
      <c r="O754" s="87"/>
      <c r="P754" s="87"/>
      <c r="Q754" s="87"/>
      <c r="R754" s="80"/>
      <c r="S754" s="80"/>
      <c r="T754" s="80"/>
      <c r="U754" s="80"/>
      <c r="V754" s="79"/>
      <c r="W754" s="80"/>
      <c r="X754" s="80"/>
      <c r="Y754" s="80"/>
      <c r="Z754" s="80"/>
      <c r="AA754" s="80"/>
      <c r="AB754" s="87"/>
      <c r="AC754" s="87"/>
      <c r="AD754" s="87"/>
      <c r="AE754" s="87"/>
      <c r="AF754" s="87"/>
      <c r="AG754" s="87"/>
      <c r="AH754" s="87"/>
      <c r="AI754" s="87"/>
    </row>
    <row r="755" spans="3:35" x14ac:dyDescent="0.25">
      <c r="C755" s="80"/>
      <c r="D755" s="80"/>
      <c r="E755" s="80"/>
      <c r="F755" s="80"/>
      <c r="G755" s="80"/>
      <c r="H755" s="80"/>
      <c r="I755" s="87"/>
      <c r="J755" s="87"/>
      <c r="K755" s="87"/>
      <c r="L755" s="87"/>
      <c r="M755" s="87"/>
      <c r="N755" s="87"/>
      <c r="O755" s="87"/>
      <c r="P755" s="87"/>
      <c r="Q755" s="87"/>
      <c r="R755" s="80"/>
      <c r="S755" s="80"/>
      <c r="T755" s="80"/>
      <c r="U755" s="80"/>
      <c r="V755" s="79"/>
      <c r="W755" s="80"/>
      <c r="X755" s="80"/>
      <c r="Y755" s="80"/>
      <c r="Z755" s="80"/>
      <c r="AA755" s="80"/>
      <c r="AB755" s="87"/>
      <c r="AC755" s="87"/>
      <c r="AD755" s="87"/>
      <c r="AE755" s="87"/>
      <c r="AF755" s="87"/>
      <c r="AG755" s="87"/>
      <c r="AH755" s="87"/>
      <c r="AI755" s="87"/>
    </row>
    <row r="756" spans="3:35" x14ac:dyDescent="0.25">
      <c r="C756" s="80"/>
      <c r="D756" s="79"/>
      <c r="E756" s="80"/>
      <c r="F756" s="80"/>
      <c r="G756" s="80"/>
      <c r="H756" s="80"/>
      <c r="I756" s="87"/>
      <c r="J756" s="87"/>
      <c r="K756" s="87"/>
      <c r="L756" s="87"/>
      <c r="M756" s="87"/>
      <c r="N756" s="87"/>
      <c r="O756" s="87"/>
      <c r="P756" s="87"/>
      <c r="Q756" s="87"/>
      <c r="R756" s="80"/>
      <c r="S756" s="80"/>
      <c r="T756" s="80"/>
      <c r="U756" s="80"/>
      <c r="V756" s="79"/>
      <c r="W756" s="80"/>
      <c r="X756" s="80"/>
      <c r="Y756" s="80"/>
      <c r="Z756" s="80"/>
      <c r="AA756" s="80"/>
      <c r="AB756" s="87"/>
      <c r="AC756" s="87"/>
      <c r="AD756" s="87"/>
      <c r="AE756" s="87"/>
      <c r="AF756" s="87"/>
      <c r="AG756" s="87"/>
      <c r="AH756" s="87"/>
      <c r="AI756" s="87"/>
    </row>
    <row r="757" spans="3:35" x14ac:dyDescent="0.25">
      <c r="C757" s="80"/>
      <c r="D757" s="80"/>
      <c r="E757" s="80"/>
      <c r="F757" s="80"/>
      <c r="G757" s="80"/>
      <c r="H757" s="80"/>
      <c r="I757" s="80"/>
      <c r="J757" s="80"/>
      <c r="K757" s="80"/>
      <c r="L757" s="80"/>
      <c r="M757" s="80"/>
      <c r="N757" s="80"/>
      <c r="O757" s="80"/>
      <c r="P757" s="80"/>
      <c r="Q757" s="80"/>
      <c r="R757" s="80"/>
      <c r="S757" s="80"/>
      <c r="T757" s="80"/>
      <c r="U757" s="80"/>
      <c r="V757" s="80"/>
      <c r="W757" s="80"/>
      <c r="X757" s="80"/>
      <c r="Y757" s="80"/>
      <c r="Z757" s="80"/>
      <c r="AA757" s="80"/>
      <c r="AB757" s="80"/>
      <c r="AC757" s="80"/>
      <c r="AD757" s="80"/>
      <c r="AE757" s="80"/>
      <c r="AF757" s="80"/>
      <c r="AG757" s="80"/>
      <c r="AH757" s="80"/>
      <c r="AI757" s="80"/>
    </row>
    <row r="758" spans="3:35" x14ac:dyDescent="0.25">
      <c r="C758" s="80"/>
      <c r="D758" s="82"/>
      <c r="E758" s="79"/>
      <c r="F758" s="79"/>
      <c r="G758" s="79"/>
      <c r="H758" s="79"/>
      <c r="I758" s="79"/>
      <c r="J758" s="79"/>
      <c r="K758" s="79"/>
      <c r="L758" s="79"/>
      <c r="M758" s="79"/>
      <c r="N758" s="79"/>
      <c r="O758" s="79"/>
      <c r="P758" s="80"/>
      <c r="Q758" s="80"/>
      <c r="R758" s="80"/>
      <c r="S758" s="80"/>
      <c r="T758" s="80"/>
      <c r="U758" s="80"/>
      <c r="V758" s="82"/>
      <c r="W758" s="79"/>
      <c r="X758" s="79"/>
      <c r="Y758" s="79"/>
      <c r="Z758" s="79"/>
      <c r="AA758" s="79"/>
      <c r="AB758" s="79"/>
      <c r="AC758" s="79"/>
      <c r="AD758" s="79"/>
      <c r="AE758" s="79"/>
      <c r="AF758" s="79"/>
      <c r="AG758" s="79"/>
      <c r="AH758" s="80"/>
      <c r="AI758" s="80"/>
    </row>
    <row r="759" spans="3:35" x14ac:dyDescent="0.25">
      <c r="C759" s="80"/>
      <c r="D759" s="79"/>
      <c r="E759" s="80"/>
      <c r="F759" s="80"/>
      <c r="G759" s="80"/>
      <c r="H759" s="80"/>
      <c r="I759" s="80"/>
      <c r="J759" s="87"/>
      <c r="K759" s="87"/>
      <c r="L759" s="87"/>
      <c r="M759" s="87"/>
      <c r="N759" s="87"/>
      <c r="O759" s="87"/>
      <c r="P759" s="87"/>
      <c r="Q759" s="87"/>
      <c r="R759" s="80"/>
      <c r="S759" s="80"/>
      <c r="T759" s="80"/>
      <c r="U759" s="80"/>
      <c r="V759" s="79"/>
      <c r="W759" s="80"/>
      <c r="X759" s="80"/>
      <c r="Y759" s="80"/>
      <c r="Z759" s="80"/>
      <c r="AA759" s="80"/>
      <c r="AB759" s="87"/>
      <c r="AC759" s="87"/>
      <c r="AD759" s="87"/>
      <c r="AE759" s="87"/>
      <c r="AF759" s="87"/>
      <c r="AG759" s="87"/>
      <c r="AH759" s="87"/>
      <c r="AI759" s="87"/>
    </row>
    <row r="760" spans="3:35" x14ac:dyDescent="0.25">
      <c r="C760" s="80"/>
      <c r="D760" s="79"/>
      <c r="E760" s="80"/>
      <c r="F760" s="80"/>
      <c r="G760" s="80"/>
      <c r="H760" s="80"/>
      <c r="I760" s="80"/>
      <c r="J760" s="87"/>
      <c r="K760" s="87"/>
      <c r="L760" s="87"/>
      <c r="M760" s="87"/>
      <c r="N760" s="87"/>
      <c r="O760" s="87"/>
      <c r="P760" s="87"/>
      <c r="Q760" s="87"/>
      <c r="R760" s="80"/>
      <c r="S760" s="80"/>
      <c r="T760" s="80"/>
      <c r="U760" s="80"/>
      <c r="V760" s="79"/>
      <c r="W760" s="80"/>
      <c r="X760" s="80"/>
      <c r="Y760" s="80"/>
      <c r="Z760" s="80"/>
      <c r="AA760" s="80"/>
      <c r="AB760" s="87"/>
      <c r="AC760" s="87"/>
      <c r="AD760" s="87"/>
      <c r="AE760" s="87"/>
      <c r="AF760" s="87"/>
      <c r="AG760" s="87"/>
      <c r="AH760" s="87"/>
      <c r="AI760" s="87"/>
    </row>
    <row r="761" spans="3:35" x14ac:dyDescent="0.25">
      <c r="C761" s="80"/>
      <c r="D761" s="79"/>
      <c r="E761" s="80"/>
      <c r="F761" s="80"/>
      <c r="G761" s="80"/>
      <c r="H761" s="80"/>
      <c r="I761" s="80"/>
      <c r="J761" s="87"/>
      <c r="K761" s="87"/>
      <c r="L761" s="87"/>
      <c r="M761" s="87"/>
      <c r="N761" s="87"/>
      <c r="O761" s="87"/>
      <c r="P761" s="87"/>
      <c r="Q761" s="87"/>
      <c r="R761" s="80"/>
      <c r="S761" s="80"/>
      <c r="T761" s="80"/>
      <c r="U761" s="80"/>
      <c r="V761" s="79"/>
      <c r="W761" s="80"/>
      <c r="X761" s="80"/>
      <c r="Y761" s="80"/>
      <c r="Z761" s="80"/>
      <c r="AA761" s="80"/>
      <c r="AB761" s="87"/>
      <c r="AC761" s="87"/>
      <c r="AD761" s="87"/>
      <c r="AE761" s="87"/>
      <c r="AF761" s="87"/>
      <c r="AG761" s="87"/>
      <c r="AH761" s="87"/>
      <c r="AI761" s="87"/>
    </row>
    <row r="762" spans="3:35" x14ac:dyDescent="0.25">
      <c r="C762" s="80"/>
      <c r="D762" s="88"/>
      <c r="E762" s="88"/>
      <c r="F762" s="80"/>
      <c r="G762" s="88"/>
      <c r="H762" s="88"/>
      <c r="I762" s="80"/>
      <c r="J762" s="88"/>
      <c r="K762" s="88"/>
      <c r="L762" s="80"/>
      <c r="M762" s="88"/>
      <c r="N762" s="88"/>
      <c r="O762" s="80"/>
      <c r="P762" s="88"/>
      <c r="Q762" s="88"/>
      <c r="R762" s="80"/>
      <c r="S762" s="80"/>
      <c r="T762" s="80"/>
      <c r="U762" s="80"/>
      <c r="V762" s="88"/>
      <c r="W762" s="88"/>
      <c r="X762" s="80"/>
      <c r="Y762" s="88"/>
      <c r="Z762" s="88"/>
      <c r="AA762" s="80"/>
      <c r="AB762" s="88"/>
      <c r="AC762" s="88"/>
      <c r="AD762" s="80"/>
      <c r="AE762" s="88"/>
      <c r="AF762" s="88"/>
      <c r="AG762" s="80"/>
      <c r="AH762" s="88"/>
      <c r="AI762" s="88"/>
    </row>
    <row r="763" spans="3:35" x14ac:dyDescent="0.25">
      <c r="C763" s="79"/>
      <c r="D763" s="79"/>
      <c r="E763" s="80"/>
      <c r="F763" s="80"/>
      <c r="G763" s="80"/>
      <c r="H763" s="80"/>
      <c r="I763" s="80"/>
      <c r="J763" s="85"/>
      <c r="K763" s="86"/>
      <c r="L763" s="85"/>
      <c r="M763" s="87"/>
      <c r="N763" s="87"/>
      <c r="O763" s="87"/>
      <c r="P763" s="87"/>
      <c r="Q763" s="87"/>
      <c r="R763" s="80"/>
      <c r="S763" s="80"/>
      <c r="T763" s="80"/>
      <c r="U763" s="79"/>
      <c r="V763" s="79"/>
      <c r="W763" s="80"/>
      <c r="X763" s="80"/>
      <c r="Y763" s="80"/>
      <c r="Z763" s="80"/>
      <c r="AA763" s="80"/>
      <c r="AB763" s="85"/>
      <c r="AC763" s="86"/>
      <c r="AD763" s="85"/>
      <c r="AE763" s="87"/>
      <c r="AF763" s="87"/>
      <c r="AG763" s="87"/>
      <c r="AH763" s="87"/>
      <c r="AI763" s="87"/>
    </row>
    <row r="764" spans="3:35" x14ac:dyDescent="0.25">
      <c r="C764" s="79"/>
      <c r="D764" s="79"/>
      <c r="E764" s="88"/>
      <c r="F764" s="88"/>
      <c r="G764" s="88"/>
      <c r="H764" s="88"/>
      <c r="I764" s="88"/>
      <c r="J764" s="87"/>
      <c r="K764" s="87"/>
      <c r="L764" s="87"/>
      <c r="M764" s="87"/>
      <c r="N764" s="87"/>
      <c r="O764" s="87"/>
      <c r="P764" s="87"/>
      <c r="Q764" s="87"/>
      <c r="R764" s="80"/>
      <c r="S764" s="80"/>
      <c r="T764" s="80"/>
      <c r="U764" s="79"/>
      <c r="V764" s="79"/>
      <c r="W764" s="88"/>
      <c r="X764" s="88"/>
      <c r="Y764" s="88"/>
      <c r="Z764" s="88"/>
      <c r="AA764" s="88"/>
      <c r="AB764" s="87"/>
      <c r="AC764" s="87"/>
      <c r="AD764" s="87"/>
      <c r="AE764" s="87"/>
      <c r="AF764" s="87"/>
      <c r="AG764" s="87"/>
      <c r="AH764" s="87"/>
      <c r="AI764" s="87"/>
    </row>
    <row r="765" spans="3:35" x14ac:dyDescent="0.25">
      <c r="C765" s="79"/>
      <c r="D765" s="79"/>
      <c r="E765" s="88"/>
      <c r="F765" s="88"/>
      <c r="G765" s="88"/>
      <c r="H765" s="88"/>
      <c r="I765" s="88"/>
      <c r="J765" s="87"/>
      <c r="K765" s="87"/>
      <c r="L765" s="87"/>
      <c r="M765" s="87"/>
      <c r="N765" s="87"/>
      <c r="O765" s="87"/>
      <c r="P765" s="87"/>
      <c r="Q765" s="87"/>
      <c r="R765" s="80"/>
      <c r="S765" s="80"/>
      <c r="T765" s="80"/>
      <c r="U765" s="79"/>
      <c r="V765" s="79"/>
      <c r="W765" s="88"/>
      <c r="X765" s="88"/>
      <c r="Y765" s="88"/>
      <c r="Z765" s="88"/>
      <c r="AA765" s="88"/>
      <c r="AB765" s="87"/>
      <c r="AC765" s="87"/>
      <c r="AD765" s="87"/>
      <c r="AE765" s="87"/>
      <c r="AF765" s="87"/>
      <c r="AG765" s="87"/>
      <c r="AH765" s="87"/>
      <c r="AI765" s="87"/>
    </row>
    <row r="766" spans="3:35" x14ac:dyDescent="0.25">
      <c r="C766" s="79"/>
      <c r="D766" s="79"/>
      <c r="E766" s="79"/>
      <c r="F766" s="79"/>
      <c r="G766" s="79"/>
      <c r="H766" s="79"/>
      <c r="I766" s="79"/>
      <c r="J766" s="79"/>
      <c r="K766" s="79"/>
      <c r="L766" s="79"/>
      <c r="M766" s="79"/>
      <c r="N766" s="79"/>
      <c r="O766" s="79"/>
      <c r="P766" s="79"/>
      <c r="Q766" s="79"/>
      <c r="R766" s="79"/>
      <c r="S766" s="79"/>
      <c r="T766" s="80"/>
      <c r="U766" s="79"/>
      <c r="V766" s="79"/>
      <c r="W766" s="79"/>
      <c r="X766" s="79"/>
      <c r="Y766" s="79"/>
      <c r="Z766" s="79"/>
      <c r="AA766" s="79"/>
      <c r="AB766" s="79"/>
      <c r="AC766" s="79"/>
      <c r="AD766" s="79"/>
      <c r="AE766" s="79"/>
      <c r="AF766" s="79"/>
      <c r="AG766" s="79"/>
      <c r="AH766" s="79"/>
      <c r="AI766" s="79"/>
    </row>
    <row r="767" spans="3:35" x14ac:dyDescent="0.25">
      <c r="C767" s="79"/>
      <c r="D767" s="79"/>
      <c r="E767" s="79"/>
      <c r="F767" s="79"/>
      <c r="G767" s="79"/>
      <c r="H767" s="79"/>
      <c r="I767" s="79"/>
      <c r="J767" s="79"/>
      <c r="K767" s="79"/>
      <c r="L767" s="79"/>
      <c r="M767" s="79"/>
      <c r="N767" s="79"/>
      <c r="O767" s="79"/>
      <c r="P767" s="79"/>
      <c r="Q767" s="79"/>
      <c r="R767" s="79"/>
      <c r="S767" s="79"/>
      <c r="T767" s="79"/>
      <c r="U767" s="79"/>
      <c r="V767" s="79"/>
      <c r="W767" s="79"/>
      <c r="X767" s="79"/>
      <c r="Y767" s="79"/>
      <c r="Z767" s="79"/>
      <c r="AA767" s="79"/>
      <c r="AB767" s="79"/>
      <c r="AC767" s="79"/>
      <c r="AD767" s="79"/>
      <c r="AE767" s="79"/>
      <c r="AF767" s="79"/>
      <c r="AG767" s="79"/>
      <c r="AH767" s="79"/>
      <c r="AI767" s="79"/>
    </row>
    <row r="768" spans="3:35" x14ac:dyDescent="0.25">
      <c r="C768" s="79"/>
      <c r="D768" s="79"/>
      <c r="E768" s="79"/>
      <c r="F768" s="79"/>
      <c r="G768" s="79"/>
      <c r="H768" s="79"/>
      <c r="I768" s="79"/>
      <c r="J768" s="79"/>
      <c r="K768" s="79"/>
      <c r="L768" s="79"/>
      <c r="M768" s="79"/>
      <c r="N768" s="79"/>
      <c r="O768" s="79"/>
      <c r="P768" s="79"/>
      <c r="Q768" s="79"/>
      <c r="R768" s="79"/>
      <c r="S768" s="79"/>
      <c r="T768" s="79"/>
      <c r="U768" s="79"/>
      <c r="V768" s="79"/>
      <c r="W768" s="79"/>
      <c r="X768" s="79"/>
      <c r="Y768" s="79"/>
      <c r="Z768" s="79"/>
      <c r="AA768" s="79"/>
      <c r="AB768" s="79"/>
      <c r="AC768" s="79"/>
      <c r="AD768" s="79"/>
      <c r="AE768" s="79"/>
      <c r="AF768" s="79"/>
      <c r="AG768" s="79"/>
      <c r="AH768" s="79"/>
      <c r="AI768" s="79"/>
    </row>
    <row r="769" spans="3:35" x14ac:dyDescent="0.25">
      <c r="C769" s="79"/>
      <c r="D769" s="79"/>
      <c r="E769" s="79"/>
      <c r="F769" s="79"/>
      <c r="G769" s="79"/>
      <c r="H769" s="79"/>
      <c r="I769" s="79"/>
      <c r="J769" s="79"/>
      <c r="K769" s="79"/>
      <c r="L769" s="79"/>
      <c r="M769" s="79"/>
      <c r="N769" s="79"/>
      <c r="O769" s="79"/>
      <c r="P769" s="79"/>
      <c r="Q769" s="79"/>
      <c r="R769" s="79"/>
      <c r="S769" s="79"/>
      <c r="T769" s="79"/>
      <c r="U769" s="79"/>
      <c r="V769" s="79"/>
      <c r="W769" s="79"/>
      <c r="X769" s="79"/>
      <c r="Y769" s="79"/>
      <c r="Z769" s="79"/>
      <c r="AA769" s="79"/>
      <c r="AB769" s="79"/>
      <c r="AC769" s="79"/>
      <c r="AD769" s="79"/>
      <c r="AE769" s="79"/>
      <c r="AF769" s="79"/>
      <c r="AG769" s="79"/>
      <c r="AH769" s="79"/>
      <c r="AI769" s="79"/>
    </row>
    <row r="770" spans="3:35" x14ac:dyDescent="0.25">
      <c r="C770" s="101"/>
      <c r="D770" s="101"/>
      <c r="E770" s="101"/>
      <c r="F770" s="101"/>
      <c r="G770" s="101"/>
      <c r="H770" s="101"/>
      <c r="I770" s="101"/>
      <c r="J770" s="101"/>
      <c r="K770" s="101"/>
      <c r="L770" s="101"/>
      <c r="M770" s="101"/>
      <c r="N770" s="101"/>
      <c r="O770" s="101"/>
      <c r="P770" s="101"/>
      <c r="Q770" s="101"/>
      <c r="R770" s="101"/>
      <c r="S770" s="101"/>
      <c r="T770" s="101"/>
      <c r="U770" s="101"/>
      <c r="V770" s="101"/>
      <c r="W770" s="101"/>
      <c r="X770" s="101"/>
      <c r="Y770" s="101"/>
      <c r="Z770" s="101"/>
      <c r="AA770" s="101"/>
      <c r="AB770" s="101"/>
      <c r="AC770" s="101"/>
      <c r="AD770" s="101"/>
      <c r="AE770" s="101"/>
      <c r="AF770" s="101"/>
      <c r="AG770" s="101"/>
      <c r="AH770" s="101"/>
      <c r="AI770" s="101"/>
    </row>
    <row r="771" spans="3:35" x14ac:dyDescent="0.25">
      <c r="C771" s="101"/>
      <c r="D771" s="101"/>
      <c r="E771" s="101"/>
      <c r="F771" s="101"/>
      <c r="G771" s="101"/>
      <c r="H771" s="101"/>
      <c r="I771" s="101"/>
      <c r="J771" s="101"/>
      <c r="K771" s="101"/>
      <c r="L771" s="101"/>
      <c r="M771" s="101"/>
      <c r="N771" s="101"/>
      <c r="O771" s="101"/>
      <c r="P771" s="101"/>
      <c r="Q771" s="101"/>
      <c r="R771" s="101"/>
      <c r="S771" s="101"/>
      <c r="T771" s="101"/>
      <c r="U771" s="101"/>
      <c r="V771" s="101"/>
      <c r="W771" s="101"/>
      <c r="X771" s="101"/>
      <c r="Y771" s="101"/>
      <c r="Z771" s="101"/>
      <c r="AA771" s="101"/>
      <c r="AB771" s="101"/>
      <c r="AC771" s="101"/>
      <c r="AD771" s="101"/>
      <c r="AE771" s="101"/>
      <c r="AF771" s="101"/>
      <c r="AG771" s="101"/>
      <c r="AH771" s="101"/>
      <c r="AI771" s="101"/>
    </row>
    <row r="772" spans="3:35" x14ac:dyDescent="0.25">
      <c r="C772" s="79"/>
      <c r="D772" s="79"/>
      <c r="E772" s="80"/>
      <c r="F772" s="80"/>
      <c r="G772" s="80"/>
      <c r="H772" s="80"/>
      <c r="I772" s="80"/>
      <c r="J772" s="85"/>
      <c r="K772" s="86"/>
      <c r="L772" s="85"/>
      <c r="M772" s="87"/>
      <c r="N772" s="87"/>
      <c r="O772" s="87"/>
      <c r="P772" s="87"/>
      <c r="Q772" s="87"/>
      <c r="R772" s="80"/>
      <c r="S772" s="80"/>
      <c r="T772" s="79"/>
      <c r="U772" s="79"/>
      <c r="V772" s="80"/>
      <c r="W772" s="80"/>
      <c r="X772" s="80"/>
      <c r="Y772" s="80"/>
      <c r="Z772" s="80"/>
      <c r="AA772" s="85"/>
      <c r="AB772" s="86"/>
      <c r="AC772" s="85"/>
      <c r="AD772" s="87"/>
      <c r="AE772" s="87"/>
      <c r="AF772" s="87"/>
      <c r="AG772" s="87"/>
      <c r="AH772" s="87"/>
      <c r="AI772" s="80"/>
    </row>
    <row r="773" spans="3:35" x14ac:dyDescent="0.25">
      <c r="C773" s="79"/>
      <c r="D773" s="79"/>
      <c r="E773" s="80"/>
      <c r="F773" s="80"/>
      <c r="G773" s="80"/>
      <c r="H773" s="80"/>
      <c r="I773" s="80"/>
      <c r="J773" s="87"/>
      <c r="K773" s="87"/>
      <c r="L773" s="87"/>
      <c r="M773" s="87"/>
      <c r="N773" s="87"/>
      <c r="O773" s="87"/>
      <c r="P773" s="87"/>
      <c r="Q773" s="87"/>
      <c r="R773" s="80"/>
      <c r="S773" s="80"/>
      <c r="T773" s="79"/>
      <c r="U773" s="79"/>
      <c r="V773" s="80"/>
      <c r="W773" s="80"/>
      <c r="X773" s="80"/>
      <c r="Y773" s="80"/>
      <c r="Z773" s="80"/>
      <c r="AA773" s="87"/>
      <c r="AB773" s="87"/>
      <c r="AC773" s="87"/>
      <c r="AD773" s="87"/>
      <c r="AE773" s="87"/>
      <c r="AF773" s="87"/>
      <c r="AG773" s="87"/>
      <c r="AH773" s="87"/>
      <c r="AI773" s="80"/>
    </row>
    <row r="774" spans="3:35" x14ac:dyDescent="0.25">
      <c r="C774" s="79"/>
      <c r="D774" s="79"/>
      <c r="E774" s="88"/>
      <c r="F774" s="88"/>
      <c r="G774" s="88"/>
      <c r="H774" s="88"/>
      <c r="I774" s="88"/>
      <c r="J774" s="87"/>
      <c r="K774" s="87"/>
      <c r="L774" s="87"/>
      <c r="M774" s="87"/>
      <c r="N774" s="87"/>
      <c r="O774" s="87"/>
      <c r="P774" s="87"/>
      <c r="Q774" s="87"/>
      <c r="R774" s="80"/>
      <c r="S774" s="80"/>
      <c r="T774" s="79"/>
      <c r="U774" s="79"/>
      <c r="V774" s="88"/>
      <c r="W774" s="88"/>
      <c r="X774" s="88"/>
      <c r="Y774" s="88"/>
      <c r="Z774" s="88"/>
      <c r="AA774" s="87"/>
      <c r="AB774" s="87"/>
      <c r="AC774" s="87"/>
      <c r="AD774" s="87"/>
      <c r="AE774" s="87"/>
      <c r="AF774" s="87"/>
      <c r="AG774" s="87"/>
      <c r="AH774" s="87"/>
      <c r="AI774" s="80"/>
    </row>
    <row r="775" spans="3:35" x14ac:dyDescent="0.25">
      <c r="C775" s="79"/>
      <c r="D775" s="79"/>
      <c r="E775" s="88"/>
      <c r="F775" s="88"/>
      <c r="G775" s="88"/>
      <c r="H775" s="88"/>
      <c r="I775" s="88"/>
      <c r="J775" s="87"/>
      <c r="K775" s="87"/>
      <c r="L775" s="87"/>
      <c r="M775" s="87"/>
      <c r="N775" s="87"/>
      <c r="O775" s="87"/>
      <c r="P775" s="87"/>
      <c r="Q775" s="87"/>
      <c r="R775" s="80"/>
      <c r="S775" s="80"/>
      <c r="T775" s="79"/>
      <c r="U775" s="79"/>
      <c r="V775" s="88"/>
      <c r="W775" s="88"/>
      <c r="X775" s="88"/>
      <c r="Y775" s="88"/>
      <c r="Z775" s="88"/>
      <c r="AA775" s="87"/>
      <c r="AB775" s="87"/>
      <c r="AC775" s="87"/>
      <c r="AD775" s="87"/>
      <c r="AE775" s="87"/>
      <c r="AF775" s="87"/>
      <c r="AG775" s="87"/>
      <c r="AH775" s="87"/>
      <c r="AI775" s="80"/>
    </row>
    <row r="776" spans="3:35" x14ac:dyDescent="0.25">
      <c r="C776" s="80"/>
      <c r="D776" s="80"/>
      <c r="E776" s="80"/>
      <c r="F776" s="80"/>
      <c r="G776" s="80"/>
      <c r="H776" s="80"/>
      <c r="I776" s="80"/>
      <c r="J776" s="80"/>
      <c r="K776" s="80"/>
      <c r="L776" s="80"/>
      <c r="M776" s="80"/>
      <c r="N776" s="80"/>
      <c r="O776" s="80"/>
      <c r="P776" s="80"/>
      <c r="Q776" s="80"/>
      <c r="R776" s="80"/>
      <c r="S776" s="80"/>
      <c r="T776" s="80"/>
      <c r="U776" s="80"/>
      <c r="V776" s="80"/>
      <c r="W776" s="80"/>
      <c r="X776" s="80"/>
      <c r="Y776" s="80"/>
      <c r="Z776" s="80"/>
      <c r="AA776" s="80"/>
      <c r="AB776" s="80"/>
      <c r="AC776" s="80"/>
      <c r="AD776" s="80"/>
      <c r="AE776" s="80"/>
      <c r="AF776" s="80"/>
      <c r="AG776" s="80"/>
      <c r="AH776" s="80"/>
      <c r="AI776" s="80"/>
    </row>
    <row r="777" spans="3:35" x14ac:dyDescent="0.25">
      <c r="C777" s="80"/>
      <c r="D777" s="82"/>
      <c r="E777" s="79"/>
      <c r="F777" s="79"/>
      <c r="G777" s="79"/>
      <c r="H777" s="79"/>
      <c r="I777" s="79"/>
      <c r="J777" s="79"/>
      <c r="K777" s="80"/>
      <c r="L777" s="80"/>
      <c r="M777" s="80"/>
      <c r="N777" s="80"/>
      <c r="O777" s="80"/>
      <c r="P777" s="80"/>
      <c r="Q777" s="80"/>
      <c r="R777" s="80"/>
      <c r="S777" s="80"/>
      <c r="T777" s="80"/>
      <c r="U777" s="82"/>
      <c r="V777" s="79"/>
      <c r="W777" s="79"/>
      <c r="X777" s="79"/>
      <c r="Y777" s="79"/>
      <c r="Z777" s="79"/>
      <c r="AA777" s="79"/>
      <c r="AB777" s="80"/>
      <c r="AC777" s="80"/>
      <c r="AD777" s="80"/>
      <c r="AE777" s="80"/>
      <c r="AF777" s="80"/>
      <c r="AG777" s="80"/>
      <c r="AH777" s="80"/>
      <c r="AI777" s="80"/>
    </row>
    <row r="778" spans="3:35" x14ac:dyDescent="0.25">
      <c r="C778" s="80"/>
      <c r="D778" s="79"/>
      <c r="E778" s="80"/>
      <c r="F778" s="80"/>
      <c r="G778" s="80"/>
      <c r="H778" s="80"/>
      <c r="I778" s="80"/>
      <c r="J778" s="87"/>
      <c r="K778" s="87"/>
      <c r="L778" s="87"/>
      <c r="M778" s="87"/>
      <c r="N778" s="87"/>
      <c r="O778" s="87"/>
      <c r="P778" s="87"/>
      <c r="Q778" s="87"/>
      <c r="R778" s="80"/>
      <c r="S778" s="80"/>
      <c r="T778" s="80"/>
      <c r="U778" s="79"/>
      <c r="V778" s="80"/>
      <c r="W778" s="80"/>
      <c r="X778" s="80"/>
      <c r="Y778" s="80"/>
      <c r="Z778" s="80"/>
      <c r="AA778" s="87"/>
      <c r="AB778" s="87"/>
      <c r="AC778" s="87"/>
      <c r="AD778" s="87"/>
      <c r="AE778" s="87"/>
      <c r="AF778" s="87"/>
      <c r="AG778" s="87"/>
      <c r="AH778" s="87"/>
      <c r="AI778" s="80"/>
    </row>
    <row r="779" spans="3:35" x14ac:dyDescent="0.25">
      <c r="C779" s="80"/>
      <c r="D779" s="79"/>
      <c r="E779" s="80"/>
      <c r="F779" s="80"/>
      <c r="G779" s="80"/>
      <c r="H779" s="80"/>
      <c r="I779" s="80"/>
      <c r="J779" s="87"/>
      <c r="K779" s="87"/>
      <c r="L779" s="87"/>
      <c r="M779" s="87"/>
      <c r="N779" s="87"/>
      <c r="O779" s="87"/>
      <c r="P779" s="87"/>
      <c r="Q779" s="87"/>
      <c r="R779" s="80"/>
      <c r="S779" s="80"/>
      <c r="T779" s="80"/>
      <c r="U779" s="79"/>
      <c r="V779" s="80"/>
      <c r="W779" s="80"/>
      <c r="X779" s="80"/>
      <c r="Y779" s="80"/>
      <c r="Z779" s="80"/>
      <c r="AA779" s="87"/>
      <c r="AB779" s="87"/>
      <c r="AC779" s="87"/>
      <c r="AD779" s="87"/>
      <c r="AE779" s="87"/>
      <c r="AF779" s="87"/>
      <c r="AG779" s="87"/>
      <c r="AH779" s="87"/>
      <c r="AI779" s="80"/>
    </row>
    <row r="780" spans="3:35" x14ac:dyDescent="0.25">
      <c r="C780" s="80"/>
      <c r="D780" s="79"/>
      <c r="E780" s="80"/>
      <c r="F780" s="80"/>
      <c r="G780" s="80"/>
      <c r="H780" s="80"/>
      <c r="I780" s="80"/>
      <c r="J780" s="87"/>
      <c r="K780" s="87"/>
      <c r="L780" s="87"/>
      <c r="M780" s="87"/>
      <c r="N780" s="87"/>
      <c r="O780" s="87"/>
      <c r="P780" s="87"/>
      <c r="Q780" s="87"/>
      <c r="R780" s="80"/>
      <c r="S780" s="80"/>
      <c r="T780" s="80"/>
      <c r="U780" s="79"/>
      <c r="V780" s="80"/>
      <c r="W780" s="80"/>
      <c r="X780" s="80"/>
      <c r="Y780" s="80"/>
      <c r="Z780" s="80"/>
      <c r="AA780" s="87"/>
      <c r="AB780" s="87"/>
      <c r="AC780" s="87"/>
      <c r="AD780" s="87"/>
      <c r="AE780" s="87"/>
      <c r="AF780" s="87"/>
      <c r="AG780" s="87"/>
      <c r="AH780" s="87"/>
      <c r="AI780" s="80"/>
    </row>
    <row r="781" spans="3:35" x14ac:dyDescent="0.25">
      <c r="C781" s="80"/>
      <c r="D781" s="80"/>
      <c r="E781" s="80"/>
      <c r="F781" s="80"/>
      <c r="G781" s="80"/>
      <c r="H781" s="80"/>
      <c r="I781" s="80"/>
      <c r="J781" s="80"/>
      <c r="K781" s="80"/>
      <c r="L781" s="80"/>
      <c r="M781" s="80"/>
      <c r="N781" s="80"/>
      <c r="O781" s="80"/>
      <c r="P781" s="80"/>
      <c r="Q781" s="80"/>
      <c r="R781" s="80"/>
      <c r="S781" s="80"/>
      <c r="T781" s="80"/>
      <c r="U781" s="80"/>
      <c r="V781" s="80"/>
      <c r="W781" s="80"/>
      <c r="X781" s="80"/>
      <c r="Y781" s="80"/>
      <c r="Z781" s="80"/>
      <c r="AA781" s="80"/>
      <c r="AB781" s="80"/>
      <c r="AC781" s="80"/>
      <c r="AD781" s="80"/>
      <c r="AE781" s="80"/>
      <c r="AF781" s="80"/>
      <c r="AG781" s="80"/>
      <c r="AH781" s="80"/>
      <c r="AI781" s="80"/>
    </row>
    <row r="782" spans="3:35" x14ac:dyDescent="0.25">
      <c r="C782" s="80"/>
      <c r="D782" s="82"/>
      <c r="E782" s="79"/>
      <c r="F782" s="79"/>
      <c r="G782" s="79"/>
      <c r="H782" s="79"/>
      <c r="I782" s="79"/>
      <c r="J782" s="79"/>
      <c r="K782" s="79"/>
      <c r="L782" s="79"/>
      <c r="M782" s="79"/>
      <c r="N782" s="79"/>
      <c r="O782" s="79"/>
      <c r="P782" s="80"/>
      <c r="Q782" s="80"/>
      <c r="R782" s="80"/>
      <c r="S782" s="80"/>
      <c r="T782" s="80"/>
      <c r="U782" s="82"/>
      <c r="V782" s="79"/>
      <c r="W782" s="79"/>
      <c r="X782" s="79"/>
      <c r="Y782" s="79"/>
      <c r="Z782" s="79"/>
      <c r="AA782" s="79"/>
      <c r="AB782" s="79"/>
      <c r="AC782" s="79"/>
      <c r="AD782" s="79"/>
      <c r="AE782" s="79"/>
      <c r="AF782" s="79"/>
      <c r="AG782" s="80"/>
      <c r="AH782" s="80"/>
      <c r="AI782" s="80"/>
    </row>
    <row r="783" spans="3:35" x14ac:dyDescent="0.25">
      <c r="C783" s="80"/>
      <c r="D783" s="79"/>
      <c r="E783" s="80"/>
      <c r="F783" s="80"/>
      <c r="G783" s="80"/>
      <c r="H783" s="80"/>
      <c r="I783" s="80"/>
      <c r="J783" s="87"/>
      <c r="K783" s="87"/>
      <c r="L783" s="87"/>
      <c r="M783" s="87"/>
      <c r="N783" s="87"/>
      <c r="O783" s="87"/>
      <c r="P783" s="87"/>
      <c r="Q783" s="87"/>
      <c r="R783" s="80"/>
      <c r="S783" s="80"/>
      <c r="T783" s="80"/>
      <c r="U783" s="79"/>
      <c r="V783" s="80"/>
      <c r="W783" s="80"/>
      <c r="X783" s="80"/>
      <c r="Y783" s="80"/>
      <c r="Z783" s="80"/>
      <c r="AA783" s="87"/>
      <c r="AB783" s="87"/>
      <c r="AC783" s="87"/>
      <c r="AD783" s="87"/>
      <c r="AE783" s="87"/>
      <c r="AF783" s="87"/>
      <c r="AG783" s="87"/>
      <c r="AH783" s="87"/>
      <c r="AI783" s="80"/>
    </row>
    <row r="784" spans="3:35" x14ac:dyDescent="0.25">
      <c r="C784" s="80"/>
      <c r="D784" s="79"/>
      <c r="E784" s="80"/>
      <c r="F784" s="80"/>
      <c r="G784" s="80"/>
      <c r="H784" s="80"/>
      <c r="I784" s="80"/>
      <c r="J784" s="87"/>
      <c r="K784" s="87"/>
      <c r="L784" s="87"/>
      <c r="M784" s="87"/>
      <c r="N784" s="87"/>
      <c r="O784" s="87"/>
      <c r="P784" s="87"/>
      <c r="Q784" s="87"/>
      <c r="R784" s="80"/>
      <c r="S784" s="80"/>
      <c r="T784" s="80"/>
      <c r="U784" s="79"/>
      <c r="V784" s="80"/>
      <c r="W784" s="80"/>
      <c r="X784" s="80"/>
      <c r="Y784" s="80"/>
      <c r="Z784" s="80"/>
      <c r="AA784" s="87"/>
      <c r="AB784" s="87"/>
      <c r="AC784" s="87"/>
      <c r="AD784" s="87"/>
      <c r="AE784" s="87"/>
      <c r="AF784" s="87"/>
      <c r="AG784" s="87"/>
      <c r="AH784" s="87"/>
      <c r="AI784" s="80"/>
    </row>
    <row r="785" spans="1:35" x14ac:dyDescent="0.25">
      <c r="C785" s="80"/>
      <c r="D785" s="79"/>
      <c r="E785" s="80"/>
      <c r="F785" s="80"/>
      <c r="G785" s="80"/>
      <c r="H785" s="80"/>
      <c r="I785" s="80"/>
      <c r="J785" s="87"/>
      <c r="K785" s="87"/>
      <c r="L785" s="87"/>
      <c r="M785" s="87"/>
      <c r="N785" s="87"/>
      <c r="O785" s="87"/>
      <c r="P785" s="87"/>
      <c r="Q785" s="87"/>
      <c r="R785" s="80"/>
      <c r="S785" s="80"/>
      <c r="T785" s="80"/>
      <c r="U785" s="79"/>
      <c r="V785" s="80"/>
      <c r="W785" s="80"/>
      <c r="X785" s="80"/>
      <c r="Y785" s="80"/>
      <c r="Z785" s="80"/>
      <c r="AA785" s="87"/>
      <c r="AB785" s="87"/>
      <c r="AC785" s="87"/>
      <c r="AD785" s="87"/>
      <c r="AE785" s="87"/>
      <c r="AF785" s="87"/>
      <c r="AG785" s="87"/>
      <c r="AH785" s="87"/>
      <c r="AI785" s="80"/>
    </row>
    <row r="786" spans="1:35" x14ac:dyDescent="0.25">
      <c r="C786" s="80"/>
      <c r="D786" s="88"/>
      <c r="E786" s="88"/>
      <c r="F786" s="80"/>
      <c r="G786" s="88"/>
      <c r="H786" s="88"/>
      <c r="I786" s="80"/>
      <c r="J786" s="88"/>
      <c r="K786" s="88"/>
      <c r="L786" s="80"/>
      <c r="M786" s="88"/>
      <c r="N786" s="88"/>
      <c r="O786" s="80"/>
      <c r="P786" s="88"/>
      <c r="Q786" s="88"/>
      <c r="R786" s="80"/>
      <c r="S786" s="80"/>
      <c r="T786" s="80"/>
      <c r="U786" s="88"/>
      <c r="V786" s="88"/>
      <c r="W786" s="80"/>
      <c r="X786" s="88"/>
      <c r="Y786" s="88"/>
      <c r="Z786" s="80"/>
      <c r="AA786" s="88"/>
      <c r="AB786" s="88"/>
      <c r="AC786" s="80"/>
      <c r="AD786" s="88"/>
      <c r="AE786" s="88"/>
      <c r="AF786" s="80"/>
      <c r="AG786" s="88"/>
      <c r="AH786" s="88"/>
      <c r="AI786" s="80"/>
    </row>
    <row r="787" spans="1:35" x14ac:dyDescent="0.25">
      <c r="C787" s="79"/>
      <c r="D787" s="79"/>
      <c r="E787" s="80"/>
      <c r="F787" s="80"/>
      <c r="G787" s="80"/>
      <c r="H787" s="80"/>
      <c r="I787" s="80"/>
      <c r="J787" s="85"/>
      <c r="K787" s="86"/>
      <c r="L787" s="85"/>
      <c r="M787" s="87"/>
      <c r="N787" s="87"/>
      <c r="O787" s="87"/>
      <c r="P787" s="87"/>
      <c r="Q787" s="87"/>
      <c r="R787" s="80"/>
      <c r="S787" s="80"/>
      <c r="T787" s="79"/>
      <c r="U787" s="79"/>
      <c r="V787" s="80"/>
      <c r="W787" s="80"/>
      <c r="X787" s="80"/>
      <c r="Y787" s="80"/>
      <c r="Z787" s="80"/>
      <c r="AA787" s="85"/>
      <c r="AB787" s="86"/>
      <c r="AC787" s="85"/>
      <c r="AD787" s="87"/>
      <c r="AE787" s="87"/>
      <c r="AF787" s="87"/>
      <c r="AG787" s="87"/>
      <c r="AH787" s="87"/>
      <c r="AI787" s="80"/>
    </row>
    <row r="788" spans="1:35" ht="15.75" thickBot="1" x14ac:dyDescent="0.3">
      <c r="C788" s="79"/>
      <c r="D788" s="79"/>
      <c r="E788" s="88"/>
      <c r="F788" s="88"/>
      <c r="G788" s="88"/>
      <c r="H788" s="88"/>
      <c r="I788" s="88"/>
      <c r="J788" s="87"/>
      <c r="K788" s="87"/>
      <c r="L788" s="87"/>
      <c r="M788" s="87"/>
      <c r="N788" s="87"/>
      <c r="O788" s="87"/>
      <c r="P788" s="87"/>
      <c r="Q788" s="87"/>
      <c r="R788" s="80"/>
      <c r="S788" s="89"/>
      <c r="T788" s="79"/>
      <c r="U788" s="79"/>
      <c r="V788" s="88"/>
      <c r="W788" s="88"/>
      <c r="X788" s="88"/>
      <c r="Y788" s="88"/>
      <c r="Z788" s="88"/>
      <c r="AA788" s="87"/>
      <c r="AB788" s="87"/>
      <c r="AC788" s="87"/>
      <c r="AD788" s="87"/>
      <c r="AE788" s="87"/>
      <c r="AF788" s="87"/>
      <c r="AG788" s="87"/>
      <c r="AH788" s="87"/>
      <c r="AI788" s="90"/>
    </row>
    <row r="789" spans="1:35" x14ac:dyDescent="0.25">
      <c r="C789" s="91"/>
      <c r="D789" s="79"/>
      <c r="E789" s="88"/>
      <c r="F789" s="88"/>
      <c r="G789" s="88"/>
      <c r="H789" s="88"/>
      <c r="I789" s="88"/>
      <c r="J789" s="87"/>
      <c r="K789" s="87"/>
      <c r="L789" s="87"/>
      <c r="M789" s="87"/>
      <c r="N789" s="87"/>
      <c r="O789" s="87"/>
      <c r="P789" s="87"/>
      <c r="Q789" s="87"/>
      <c r="R789" s="80"/>
      <c r="S789" s="89"/>
      <c r="T789" s="79"/>
      <c r="U789" s="79"/>
      <c r="V789" s="88"/>
      <c r="W789" s="88"/>
      <c r="X789" s="88"/>
      <c r="Y789" s="88"/>
      <c r="Z789" s="88"/>
      <c r="AA789" s="87"/>
      <c r="AB789" s="87"/>
      <c r="AC789" s="87"/>
      <c r="AD789" s="87"/>
      <c r="AE789" s="87"/>
      <c r="AF789" s="87"/>
      <c r="AG789" s="87"/>
      <c r="AH789" s="92"/>
      <c r="AI789" s="315" t="str">
        <f>AI53</f>
        <v>003611 Version 4</v>
      </c>
    </row>
    <row r="790" spans="1:35" ht="15.75" thickBot="1" x14ac:dyDescent="0.3">
      <c r="C790" s="93"/>
      <c r="D790" s="94"/>
      <c r="E790" s="94"/>
      <c r="F790" s="94"/>
      <c r="G790" s="94"/>
      <c r="H790" s="94"/>
      <c r="I790" s="94"/>
      <c r="J790" s="94"/>
      <c r="K790" s="94"/>
      <c r="L790" s="94"/>
      <c r="M790" s="94"/>
      <c r="N790" s="94"/>
      <c r="O790" s="94"/>
      <c r="P790" s="94"/>
      <c r="Q790" s="94"/>
      <c r="R790" s="94"/>
      <c r="S790" s="95"/>
      <c r="T790" s="94"/>
      <c r="U790" s="94"/>
      <c r="V790" s="94"/>
      <c r="W790" s="94"/>
      <c r="X790" s="94"/>
      <c r="Y790" s="94"/>
      <c r="Z790" s="94"/>
      <c r="AA790" s="94"/>
      <c r="AB790" s="94"/>
      <c r="AC790" s="94"/>
      <c r="AD790" s="94"/>
      <c r="AE790" s="94"/>
      <c r="AF790" s="94"/>
      <c r="AG790" s="94"/>
      <c r="AH790" s="96"/>
      <c r="AI790" s="316"/>
    </row>
    <row r="791" spans="1:35" x14ac:dyDescent="0.25">
      <c r="C791" s="7"/>
      <c r="D791" s="9"/>
      <c r="E791" s="27"/>
      <c r="F791" s="27"/>
      <c r="G791" s="27"/>
      <c r="H791" s="27"/>
      <c r="I791" s="27"/>
      <c r="J791" s="27"/>
      <c r="K791" s="27"/>
      <c r="L791" s="27"/>
      <c r="M791" s="27"/>
      <c r="N791" s="27"/>
      <c r="O791" s="27"/>
      <c r="P791" s="27"/>
      <c r="Q791" s="27"/>
      <c r="R791" s="27"/>
      <c r="S791" s="27"/>
      <c r="T791" s="27"/>
      <c r="U791" s="27"/>
      <c r="V791" s="27"/>
      <c r="W791" s="27"/>
      <c r="X791" s="27"/>
      <c r="Y791" s="27"/>
      <c r="Z791" s="27"/>
      <c r="AA791" s="27"/>
      <c r="AB791" s="27"/>
      <c r="AC791" s="27"/>
      <c r="AD791" s="27"/>
      <c r="AE791" s="27"/>
      <c r="AF791" s="27"/>
      <c r="AG791" s="27"/>
      <c r="AH791" s="7"/>
      <c r="AI791" s="316"/>
    </row>
    <row r="792" spans="1:35" x14ac:dyDescent="0.25">
      <c r="C792" s="7"/>
      <c r="D792" s="9"/>
      <c r="E792" s="27"/>
      <c r="F792" s="27"/>
      <c r="G792" s="27"/>
      <c r="H792" s="27"/>
      <c r="I792" s="27"/>
      <c r="J792" s="27"/>
      <c r="K792" s="27"/>
      <c r="L792" s="27"/>
      <c r="M792" s="27"/>
      <c r="N792" s="27"/>
      <c r="O792" s="27"/>
      <c r="P792" s="27"/>
      <c r="Q792" s="27"/>
      <c r="R792" s="27"/>
      <c r="S792" s="27"/>
      <c r="T792" s="27"/>
      <c r="U792" s="27"/>
      <c r="V792" s="27"/>
      <c r="W792" s="27"/>
      <c r="X792" s="27"/>
      <c r="Y792" s="27"/>
      <c r="Z792" s="27"/>
      <c r="AA792" s="27"/>
      <c r="AB792" s="27"/>
      <c r="AC792" s="27"/>
      <c r="AD792" s="27"/>
      <c r="AE792" s="27"/>
      <c r="AF792" s="27"/>
      <c r="AG792" s="27"/>
      <c r="AH792" s="7"/>
      <c r="AI792" s="316"/>
    </row>
    <row r="793" spans="1:35" x14ac:dyDescent="0.25">
      <c r="A793" s="363" t="s">
        <v>1904</v>
      </c>
      <c r="B793" s="363"/>
      <c r="C793" s="7"/>
      <c r="D793" s="9"/>
      <c r="E793" s="27"/>
      <c r="F793" s="27"/>
      <c r="G793" s="27"/>
      <c r="H793" s="27"/>
      <c r="I793" s="27"/>
      <c r="J793" s="27"/>
      <c r="K793" s="27"/>
      <c r="L793" s="27"/>
      <c r="M793" s="27"/>
      <c r="N793" s="27"/>
      <c r="O793" s="27"/>
      <c r="P793" s="27"/>
      <c r="Q793" s="27"/>
      <c r="R793" s="27"/>
      <c r="S793" s="27"/>
      <c r="T793" s="27"/>
      <c r="U793" s="27"/>
      <c r="V793" s="27"/>
      <c r="W793" s="27"/>
      <c r="X793" s="27"/>
      <c r="Y793" s="27"/>
      <c r="Z793" s="27"/>
      <c r="AA793" s="27"/>
      <c r="AB793" s="27"/>
      <c r="AC793" s="27"/>
      <c r="AD793" s="27"/>
      <c r="AE793" s="27"/>
      <c r="AF793" s="27"/>
      <c r="AG793" s="27"/>
      <c r="AH793" s="7"/>
      <c r="AI793" s="316"/>
    </row>
    <row r="794" spans="1:35" x14ac:dyDescent="0.25">
      <c r="A794" s="173" t="s">
        <v>739</v>
      </c>
      <c r="C794" s="7"/>
      <c r="D794" s="9"/>
      <c r="E794" s="27"/>
      <c r="F794" s="27"/>
      <c r="G794" s="27"/>
      <c r="H794" s="27"/>
      <c r="I794" s="27"/>
      <c r="J794" s="27"/>
      <c r="K794" s="27"/>
      <c r="L794" s="27"/>
      <c r="M794" s="27"/>
      <c r="N794" s="27"/>
      <c r="O794" s="27"/>
      <c r="P794" s="27"/>
      <c r="Q794" s="27"/>
      <c r="R794" s="27"/>
      <c r="S794" s="27"/>
      <c r="T794" s="27"/>
      <c r="U794" s="27"/>
      <c r="V794" s="27"/>
      <c r="W794" s="27"/>
      <c r="X794" s="27"/>
      <c r="Y794" s="27"/>
      <c r="Z794" s="27"/>
      <c r="AA794" s="27"/>
      <c r="AB794" s="27"/>
      <c r="AC794" s="27"/>
      <c r="AD794" s="27"/>
      <c r="AE794" s="27"/>
      <c r="AF794" s="27"/>
      <c r="AG794" s="27"/>
      <c r="AH794" s="7"/>
      <c r="AI794" s="316"/>
    </row>
    <row r="795" spans="1:35" ht="15.75" thickBot="1" x14ac:dyDescent="0.3">
      <c r="C795" s="362" t="s">
        <v>3794</v>
      </c>
      <c r="D795" s="362"/>
      <c r="E795" s="362"/>
      <c r="F795" s="362"/>
      <c r="G795" s="362"/>
      <c r="H795" s="362"/>
      <c r="I795" s="362"/>
      <c r="J795" s="362"/>
      <c r="K795" s="362"/>
      <c r="L795" s="362"/>
      <c r="M795" s="362"/>
      <c r="N795" s="362"/>
      <c r="O795" s="362"/>
      <c r="P795" s="362"/>
      <c r="Q795" s="362"/>
      <c r="R795" s="362"/>
      <c r="S795" s="362"/>
      <c r="T795" s="362"/>
      <c r="U795" s="362"/>
      <c r="V795" s="362"/>
      <c r="W795" s="362"/>
      <c r="X795" s="362"/>
      <c r="Y795" s="362"/>
      <c r="Z795" s="362"/>
      <c r="AA795" s="362"/>
      <c r="AB795" s="362"/>
      <c r="AC795" s="362"/>
      <c r="AD795" s="362"/>
      <c r="AE795" s="362"/>
      <c r="AF795" s="362"/>
      <c r="AG795" s="362"/>
      <c r="AH795" s="362"/>
      <c r="AI795" s="362"/>
    </row>
    <row r="796" spans="1:35" x14ac:dyDescent="0.25">
      <c r="C796" s="319"/>
      <c r="D796" s="320"/>
      <c r="E796" s="320"/>
      <c r="F796" s="320"/>
      <c r="G796" s="320"/>
      <c r="H796" s="320"/>
      <c r="I796" s="320"/>
      <c r="J796" s="323" t="s">
        <v>58</v>
      </c>
      <c r="K796" s="324"/>
      <c r="L796" s="324"/>
      <c r="M796" s="324"/>
      <c r="N796" s="324"/>
      <c r="O796" s="324"/>
      <c r="P796" s="324"/>
      <c r="Q796" s="324"/>
      <c r="R796" s="324"/>
      <c r="S796" s="324"/>
      <c r="T796" s="324"/>
      <c r="U796" s="324"/>
      <c r="V796" s="324"/>
      <c r="W796" s="324"/>
      <c r="X796" s="324"/>
      <c r="Y796" s="324"/>
      <c r="Z796" s="324"/>
      <c r="AA796" s="324"/>
      <c r="AB796" s="325"/>
      <c r="AC796" s="332" t="s">
        <v>772</v>
      </c>
      <c r="AD796" s="333"/>
      <c r="AE796" s="333"/>
      <c r="AF796" s="333"/>
      <c r="AG796" s="333"/>
      <c r="AH796" s="333"/>
      <c r="AI796" s="334"/>
    </row>
    <row r="797" spans="1:35" ht="15.75" thickBot="1" x14ac:dyDescent="0.3">
      <c r="C797" s="321"/>
      <c r="D797" s="322"/>
      <c r="E797" s="322"/>
      <c r="F797" s="322"/>
      <c r="G797" s="322"/>
      <c r="H797" s="322"/>
      <c r="I797" s="322"/>
      <c r="J797" s="326"/>
      <c r="K797" s="327"/>
      <c r="L797" s="327"/>
      <c r="M797" s="327"/>
      <c r="N797" s="327"/>
      <c r="O797" s="327"/>
      <c r="P797" s="327"/>
      <c r="Q797" s="327"/>
      <c r="R797" s="327"/>
      <c r="S797" s="327"/>
      <c r="T797" s="327"/>
      <c r="U797" s="327"/>
      <c r="V797" s="327"/>
      <c r="W797" s="327"/>
      <c r="X797" s="327"/>
      <c r="Y797" s="327"/>
      <c r="Z797" s="327"/>
      <c r="AA797" s="327"/>
      <c r="AB797" s="328"/>
      <c r="AC797" s="335" t="str">
        <f>IF($AC$2&lt;&gt;"",$AC$2,"")</f>
        <v/>
      </c>
      <c r="AD797" s="336"/>
      <c r="AE797" s="336"/>
      <c r="AF797" s="336"/>
      <c r="AG797" s="336"/>
      <c r="AH797" s="336"/>
      <c r="AI797" s="337"/>
    </row>
    <row r="798" spans="1:35" x14ac:dyDescent="0.25">
      <c r="C798" s="338" t="s">
        <v>1906</v>
      </c>
      <c r="D798" s="339"/>
      <c r="E798" s="339"/>
      <c r="F798" s="339"/>
      <c r="G798" s="339"/>
      <c r="H798" s="339"/>
      <c r="I798" s="340"/>
      <c r="J798" s="326"/>
      <c r="K798" s="327"/>
      <c r="L798" s="327"/>
      <c r="M798" s="327"/>
      <c r="N798" s="327"/>
      <c r="O798" s="327"/>
      <c r="P798" s="327"/>
      <c r="Q798" s="327"/>
      <c r="R798" s="327"/>
      <c r="S798" s="327"/>
      <c r="T798" s="327"/>
      <c r="U798" s="327"/>
      <c r="V798" s="327"/>
      <c r="W798" s="327"/>
      <c r="X798" s="327"/>
      <c r="Y798" s="327"/>
      <c r="Z798" s="327"/>
      <c r="AA798" s="327"/>
      <c r="AB798" s="328"/>
      <c r="AC798" s="323" t="s">
        <v>59</v>
      </c>
      <c r="AD798" s="324"/>
      <c r="AE798" s="324"/>
      <c r="AF798" s="324"/>
      <c r="AG798" s="324"/>
      <c r="AH798" s="324"/>
      <c r="AI798" s="325"/>
    </row>
    <row r="799" spans="1:35" ht="15.75" thickBot="1" x14ac:dyDescent="0.3">
      <c r="C799" s="341" t="s">
        <v>1905</v>
      </c>
      <c r="D799" s="342"/>
      <c r="E799" s="342"/>
      <c r="F799" s="342"/>
      <c r="G799" s="342"/>
      <c r="H799" s="342"/>
      <c r="I799" s="343"/>
      <c r="J799" s="326"/>
      <c r="K799" s="327"/>
      <c r="L799" s="327"/>
      <c r="M799" s="327"/>
      <c r="N799" s="327"/>
      <c r="O799" s="327"/>
      <c r="P799" s="327"/>
      <c r="Q799" s="327"/>
      <c r="R799" s="327"/>
      <c r="S799" s="327"/>
      <c r="T799" s="327"/>
      <c r="U799" s="327"/>
      <c r="V799" s="327"/>
      <c r="W799" s="327"/>
      <c r="X799" s="327"/>
      <c r="Y799" s="327"/>
      <c r="Z799" s="327"/>
      <c r="AA799" s="327"/>
      <c r="AB799" s="328"/>
      <c r="AC799" s="335" t="str">
        <f>IF($AC$4&lt;&gt;"",$AC$4,"")</f>
        <v/>
      </c>
      <c r="AD799" s="336"/>
      <c r="AE799" s="336"/>
      <c r="AF799" s="336"/>
      <c r="AG799" s="336"/>
      <c r="AH799" s="336"/>
      <c r="AI799" s="337"/>
    </row>
    <row r="800" spans="1:35" ht="15.75" thickBot="1" x14ac:dyDescent="0.3">
      <c r="C800" s="344"/>
      <c r="D800" s="345"/>
      <c r="E800" s="345"/>
      <c r="F800" s="345"/>
      <c r="G800" s="345"/>
      <c r="H800" s="345"/>
      <c r="I800" s="346"/>
      <c r="J800" s="329"/>
      <c r="K800" s="330"/>
      <c r="L800" s="330"/>
      <c r="M800" s="330"/>
      <c r="N800" s="330"/>
      <c r="O800" s="330"/>
      <c r="P800" s="330"/>
      <c r="Q800" s="330"/>
      <c r="R800" s="330"/>
      <c r="S800" s="330"/>
      <c r="T800" s="330"/>
      <c r="U800" s="330"/>
      <c r="V800" s="330"/>
      <c r="W800" s="330"/>
      <c r="X800" s="330"/>
      <c r="Y800" s="330"/>
      <c r="Z800" s="330"/>
      <c r="AA800" s="330"/>
      <c r="AB800" s="331"/>
      <c r="AC800" s="347" t="s">
        <v>1915</v>
      </c>
      <c r="AD800" s="348"/>
      <c r="AE800" s="348"/>
      <c r="AF800" s="348"/>
      <c r="AG800" s="349" t="str">
        <f>IF($AG$5&lt;&gt;"",$AG$5,"")</f>
        <v>3</v>
      </c>
      <c r="AH800" s="349"/>
      <c r="AI800" s="75"/>
    </row>
    <row r="801" spans="3:35" x14ac:dyDescent="0.25">
      <c r="C801" s="21"/>
      <c r="D801" s="21"/>
      <c r="E801" s="21"/>
      <c r="F801" s="21"/>
      <c r="G801" s="21"/>
      <c r="H801" s="21"/>
      <c r="I801" s="21"/>
      <c r="J801" s="21"/>
      <c r="K801" s="21"/>
      <c r="L801" s="21"/>
      <c r="M801" s="21"/>
      <c r="N801" s="21"/>
      <c r="O801" s="21"/>
      <c r="P801" s="21"/>
      <c r="Q801" s="21"/>
      <c r="R801" s="21"/>
      <c r="S801" s="21"/>
      <c r="T801" s="21"/>
      <c r="U801" s="21"/>
      <c r="V801" s="21"/>
      <c r="W801" s="21"/>
      <c r="X801" s="21"/>
      <c r="Y801" s="21"/>
      <c r="Z801" s="21"/>
      <c r="AA801" s="21"/>
      <c r="AB801" s="21"/>
      <c r="AC801" s="21"/>
      <c r="AD801" s="21"/>
      <c r="AE801" s="21"/>
      <c r="AF801" s="21"/>
      <c r="AG801" s="21"/>
      <c r="AH801" s="7"/>
      <c r="AI801" s="7"/>
    </row>
    <row r="802" spans="3:35" ht="18.75" x14ac:dyDescent="0.3">
      <c r="C802" s="78"/>
      <c r="D802" s="79"/>
      <c r="E802" s="80"/>
      <c r="F802" s="80"/>
      <c r="G802" s="80"/>
      <c r="H802" s="79"/>
      <c r="I802" s="79"/>
      <c r="J802" s="79"/>
      <c r="K802" s="79"/>
      <c r="L802" s="79"/>
      <c r="M802" s="79"/>
      <c r="N802" s="79"/>
      <c r="O802" s="79"/>
      <c r="P802" s="81"/>
      <c r="Q802" s="81"/>
      <c r="R802" s="81"/>
      <c r="S802" s="81"/>
      <c r="T802" s="79"/>
      <c r="U802" s="79"/>
      <c r="V802" s="79"/>
      <c r="W802" s="79"/>
      <c r="X802" s="79"/>
      <c r="Y802" s="79"/>
      <c r="Z802" s="79"/>
      <c r="AA802" s="79"/>
      <c r="AB802" s="79"/>
      <c r="AC802" s="79"/>
      <c r="AD802" s="79"/>
      <c r="AE802" s="79"/>
      <c r="AF802" s="79"/>
      <c r="AG802" s="79"/>
      <c r="AH802" s="80"/>
      <c r="AI802" s="80"/>
    </row>
    <row r="803" spans="3:35" x14ac:dyDescent="0.25">
      <c r="C803" s="80"/>
      <c r="D803" s="99"/>
      <c r="E803" s="99"/>
      <c r="F803" s="99"/>
      <c r="G803" s="99"/>
      <c r="H803" s="99"/>
      <c r="I803" s="99"/>
      <c r="J803" s="99"/>
      <c r="K803" s="99"/>
      <c r="L803" s="99"/>
      <c r="M803" s="99"/>
      <c r="N803" s="99"/>
      <c r="O803" s="99"/>
      <c r="P803" s="99"/>
      <c r="Q803" s="99"/>
      <c r="R803" s="99"/>
      <c r="S803" s="99"/>
      <c r="T803" s="99"/>
      <c r="U803" s="99"/>
      <c r="V803" s="99"/>
      <c r="W803" s="99"/>
      <c r="X803" s="99"/>
      <c r="Y803" s="99"/>
      <c r="Z803" s="99"/>
      <c r="AA803" s="99"/>
      <c r="AB803" s="99"/>
      <c r="AC803" s="99"/>
      <c r="AD803" s="99"/>
      <c r="AE803" s="99"/>
      <c r="AF803" s="99"/>
      <c r="AG803" s="99"/>
      <c r="AH803" s="79"/>
      <c r="AI803" s="80"/>
    </row>
    <row r="804" spans="3:35" x14ac:dyDescent="0.25">
      <c r="C804" s="80"/>
      <c r="D804" s="99"/>
      <c r="E804" s="99"/>
      <c r="F804" s="99"/>
      <c r="G804" s="99"/>
      <c r="H804" s="99"/>
      <c r="I804" s="99"/>
      <c r="J804" s="99"/>
      <c r="K804" s="99"/>
      <c r="L804" s="99"/>
      <c r="M804" s="99"/>
      <c r="N804" s="99"/>
      <c r="O804" s="99"/>
      <c r="P804" s="99"/>
      <c r="Q804" s="99"/>
      <c r="R804" s="99"/>
      <c r="S804" s="99"/>
      <c r="T804" s="99"/>
      <c r="U804" s="99"/>
      <c r="V804" s="99"/>
      <c r="W804" s="99"/>
      <c r="X804" s="99"/>
      <c r="Y804" s="99"/>
      <c r="Z804" s="99"/>
      <c r="AA804" s="99"/>
      <c r="AB804" s="99"/>
      <c r="AC804" s="99"/>
      <c r="AD804" s="99"/>
      <c r="AE804" s="99"/>
      <c r="AF804" s="99"/>
      <c r="AG804" s="99"/>
      <c r="AH804" s="79"/>
      <c r="AI804" s="80"/>
    </row>
    <row r="805" spans="3:35" x14ac:dyDescent="0.25">
      <c r="C805" s="80"/>
      <c r="D805" s="99"/>
      <c r="E805" s="99"/>
      <c r="F805" s="99"/>
      <c r="G805" s="99"/>
      <c r="H805" s="99"/>
      <c r="I805" s="99"/>
      <c r="J805" s="99"/>
      <c r="K805" s="99"/>
      <c r="L805" s="99"/>
      <c r="M805" s="99"/>
      <c r="N805" s="99"/>
      <c r="O805" s="99"/>
      <c r="P805" s="99"/>
      <c r="Q805" s="99"/>
      <c r="R805" s="99"/>
      <c r="S805" s="99"/>
      <c r="T805" s="99"/>
      <c r="U805" s="99"/>
      <c r="V805" s="99"/>
      <c r="W805" s="99"/>
      <c r="X805" s="99"/>
      <c r="Y805" s="99"/>
      <c r="Z805" s="99"/>
      <c r="AA805" s="99"/>
      <c r="AB805" s="99"/>
      <c r="AC805" s="99"/>
      <c r="AD805" s="99"/>
      <c r="AE805" s="99"/>
      <c r="AF805" s="99"/>
      <c r="AG805" s="99"/>
      <c r="AH805" s="79"/>
      <c r="AI805" s="80"/>
    </row>
    <row r="806" spans="3:35" x14ac:dyDescent="0.25">
      <c r="C806" s="79"/>
      <c r="D806" s="82"/>
      <c r="E806" s="79"/>
      <c r="F806" s="79"/>
      <c r="G806" s="79"/>
      <c r="H806" s="79"/>
      <c r="I806" s="79"/>
      <c r="J806" s="79"/>
      <c r="K806" s="79"/>
      <c r="L806" s="79"/>
      <c r="M806" s="79"/>
      <c r="N806" s="79"/>
      <c r="O806" s="79"/>
      <c r="P806" s="79"/>
      <c r="Q806" s="79"/>
      <c r="R806" s="79"/>
      <c r="S806" s="79"/>
      <c r="T806" s="79"/>
      <c r="U806" s="79"/>
      <c r="V806" s="79"/>
      <c r="W806" s="79"/>
      <c r="X806" s="79"/>
      <c r="Y806" s="79"/>
      <c r="Z806" s="79"/>
      <c r="AA806" s="79"/>
      <c r="AB806" s="79"/>
      <c r="AC806" s="79"/>
      <c r="AD806" s="79"/>
      <c r="AE806" s="79"/>
      <c r="AF806" s="79"/>
      <c r="AG806" s="79"/>
      <c r="AH806" s="79"/>
      <c r="AI806" s="79"/>
    </row>
    <row r="807" spans="3:35" x14ac:dyDescent="0.25">
      <c r="C807" s="79"/>
      <c r="D807" s="82"/>
      <c r="E807" s="79"/>
      <c r="F807" s="79"/>
      <c r="G807" s="79"/>
      <c r="H807" s="79"/>
      <c r="I807" s="79"/>
      <c r="J807" s="79"/>
      <c r="K807" s="79"/>
      <c r="L807" s="79"/>
      <c r="M807" s="79"/>
      <c r="N807" s="79"/>
      <c r="O807" s="79"/>
      <c r="P807" s="79"/>
      <c r="Q807" s="79"/>
      <c r="R807" s="79"/>
      <c r="S807" s="79"/>
      <c r="T807" s="79"/>
      <c r="U807" s="79"/>
      <c r="V807" s="79"/>
      <c r="W807" s="79"/>
      <c r="X807" s="79"/>
      <c r="Y807" s="79"/>
      <c r="Z807" s="79"/>
      <c r="AA807" s="79"/>
      <c r="AB807" s="79"/>
      <c r="AC807" s="79"/>
      <c r="AD807" s="79"/>
      <c r="AE807" s="79"/>
      <c r="AF807" s="79"/>
      <c r="AG807" s="79"/>
      <c r="AH807" s="79"/>
      <c r="AI807" s="79"/>
    </row>
    <row r="808" spans="3:35" x14ac:dyDescent="0.25">
      <c r="C808" s="100"/>
      <c r="D808" s="100"/>
      <c r="E808" s="100"/>
      <c r="F808" s="100"/>
      <c r="G808" s="100"/>
      <c r="H808" s="100"/>
      <c r="I808" s="100"/>
      <c r="J808" s="100"/>
      <c r="K808" s="100"/>
      <c r="L808" s="100"/>
      <c r="M808" s="100"/>
      <c r="N808" s="100"/>
      <c r="O808" s="100"/>
      <c r="P808" s="100"/>
      <c r="Q808" s="100"/>
      <c r="R808" s="100"/>
      <c r="S808" s="83"/>
      <c r="T808" s="100"/>
      <c r="U808" s="100"/>
      <c r="V808" s="100"/>
      <c r="W808" s="100"/>
      <c r="X808" s="100"/>
      <c r="Y808" s="100"/>
      <c r="Z808" s="100"/>
      <c r="AA808" s="100"/>
      <c r="AB808" s="100"/>
      <c r="AC808" s="100"/>
      <c r="AD808" s="100"/>
      <c r="AE808" s="100"/>
      <c r="AF808" s="100"/>
      <c r="AG808" s="100"/>
      <c r="AH808" s="100"/>
      <c r="AI808" s="100"/>
    </row>
    <row r="809" spans="3:35" x14ac:dyDescent="0.25">
      <c r="C809" s="100"/>
      <c r="D809" s="100"/>
      <c r="E809" s="100"/>
      <c r="F809" s="100"/>
      <c r="G809" s="100"/>
      <c r="H809" s="100"/>
      <c r="I809" s="100"/>
      <c r="J809" s="100"/>
      <c r="K809" s="100"/>
      <c r="L809" s="100"/>
      <c r="M809" s="100"/>
      <c r="N809" s="100"/>
      <c r="O809" s="100"/>
      <c r="P809" s="100"/>
      <c r="Q809" s="100"/>
      <c r="R809" s="100"/>
      <c r="S809" s="84"/>
      <c r="T809" s="100"/>
      <c r="U809" s="100"/>
      <c r="V809" s="100"/>
      <c r="W809" s="100"/>
      <c r="X809" s="100"/>
      <c r="Y809" s="100"/>
      <c r="Z809" s="100"/>
      <c r="AA809" s="100"/>
      <c r="AB809" s="100"/>
      <c r="AC809" s="100"/>
      <c r="AD809" s="100"/>
      <c r="AE809" s="100"/>
      <c r="AF809" s="100"/>
      <c r="AG809" s="100"/>
      <c r="AH809" s="100"/>
      <c r="AI809" s="100"/>
    </row>
    <row r="810" spans="3:35" x14ac:dyDescent="0.25">
      <c r="C810" s="79"/>
      <c r="D810" s="79"/>
      <c r="E810" s="80"/>
      <c r="F810" s="80"/>
      <c r="G810" s="80"/>
      <c r="H810" s="80"/>
      <c r="I810" s="80"/>
      <c r="J810" s="85"/>
      <c r="K810" s="86"/>
      <c r="L810" s="85"/>
      <c r="M810" s="87"/>
      <c r="N810" s="87"/>
      <c r="O810" s="87"/>
      <c r="P810" s="87"/>
      <c r="Q810" s="87"/>
      <c r="R810" s="80"/>
      <c r="S810" s="80"/>
      <c r="T810" s="80"/>
      <c r="U810" s="79"/>
      <c r="V810" s="79"/>
      <c r="W810" s="80"/>
      <c r="X810" s="80"/>
      <c r="Y810" s="80"/>
      <c r="Z810" s="80"/>
      <c r="AA810" s="80"/>
      <c r="AB810" s="85"/>
      <c r="AC810" s="86"/>
      <c r="AD810" s="85"/>
      <c r="AE810" s="87"/>
      <c r="AF810" s="87"/>
      <c r="AG810" s="87"/>
      <c r="AH810" s="87"/>
      <c r="AI810" s="87"/>
    </row>
    <row r="811" spans="3:35" x14ac:dyDescent="0.25">
      <c r="C811" s="79"/>
      <c r="D811" s="80"/>
      <c r="E811" s="80"/>
      <c r="F811" s="80"/>
      <c r="G811" s="80"/>
      <c r="H811" s="80"/>
      <c r="I811" s="80"/>
      <c r="J811" s="87"/>
      <c r="K811" s="87"/>
      <c r="L811" s="87"/>
      <c r="M811" s="87"/>
      <c r="N811" s="87"/>
      <c r="O811" s="87"/>
      <c r="P811" s="87"/>
      <c r="Q811" s="87"/>
      <c r="R811" s="80"/>
      <c r="S811" s="80"/>
      <c r="T811" s="80"/>
      <c r="U811" s="79"/>
      <c r="V811" s="79"/>
      <c r="W811" s="80"/>
      <c r="X811" s="80"/>
      <c r="Y811" s="80"/>
      <c r="Z811" s="80"/>
      <c r="AA811" s="80"/>
      <c r="AB811" s="87"/>
      <c r="AC811" s="87"/>
      <c r="AD811" s="87"/>
      <c r="AE811" s="87"/>
      <c r="AF811" s="87"/>
      <c r="AG811" s="87"/>
      <c r="AH811" s="87"/>
      <c r="AI811" s="87"/>
    </row>
    <row r="812" spans="3:35" x14ac:dyDescent="0.25">
      <c r="C812" s="79"/>
      <c r="D812" s="88"/>
      <c r="E812" s="88"/>
      <c r="F812" s="88"/>
      <c r="G812" s="88"/>
      <c r="H812" s="88"/>
      <c r="I812" s="87"/>
      <c r="J812" s="87"/>
      <c r="K812" s="87"/>
      <c r="L812" s="87"/>
      <c r="M812" s="87"/>
      <c r="N812" s="87"/>
      <c r="O812" s="87"/>
      <c r="P812" s="87"/>
      <c r="Q812" s="87"/>
      <c r="R812" s="80"/>
      <c r="S812" s="80"/>
      <c r="T812" s="80"/>
      <c r="U812" s="79"/>
      <c r="V812" s="79"/>
      <c r="W812" s="88"/>
      <c r="X812" s="88"/>
      <c r="Y812" s="88"/>
      <c r="Z812" s="88"/>
      <c r="AA812" s="88"/>
      <c r="AB812" s="87"/>
      <c r="AC812" s="87"/>
      <c r="AD812" s="87"/>
      <c r="AE812" s="87"/>
      <c r="AF812" s="87"/>
      <c r="AG812" s="87"/>
      <c r="AH812" s="87"/>
      <c r="AI812" s="87"/>
    </row>
    <row r="813" spans="3:35" x14ac:dyDescent="0.25">
      <c r="C813" s="79"/>
      <c r="D813" s="88"/>
      <c r="E813" s="88"/>
      <c r="F813" s="88"/>
      <c r="G813" s="88"/>
      <c r="H813" s="88"/>
      <c r="I813" s="87"/>
      <c r="J813" s="87"/>
      <c r="K813" s="87"/>
      <c r="L813" s="87"/>
      <c r="M813" s="87"/>
      <c r="N813" s="87"/>
      <c r="O813" s="87"/>
      <c r="P813" s="87"/>
      <c r="Q813" s="87"/>
      <c r="R813" s="80"/>
      <c r="S813" s="80"/>
      <c r="T813" s="80"/>
      <c r="U813" s="79"/>
      <c r="V813" s="79"/>
      <c r="W813" s="88"/>
      <c r="X813" s="88"/>
      <c r="Y813" s="88"/>
      <c r="Z813" s="88"/>
      <c r="AA813" s="88"/>
      <c r="AB813" s="87"/>
      <c r="AC813" s="87"/>
      <c r="AD813" s="87"/>
      <c r="AE813" s="87"/>
      <c r="AF813" s="87"/>
      <c r="AG813" s="87"/>
      <c r="AH813" s="87"/>
      <c r="AI813" s="87"/>
    </row>
    <row r="814" spans="3:35" x14ac:dyDescent="0.25">
      <c r="C814" s="80"/>
      <c r="D814" s="80"/>
      <c r="E814" s="80"/>
      <c r="F814" s="80"/>
      <c r="G814" s="80"/>
      <c r="H814" s="80"/>
      <c r="I814" s="80"/>
      <c r="J814" s="80"/>
      <c r="K814" s="80"/>
      <c r="L814" s="80"/>
      <c r="M814" s="80"/>
      <c r="N814" s="80"/>
      <c r="O814" s="80"/>
      <c r="P814" s="80"/>
      <c r="Q814" s="80"/>
      <c r="R814" s="80"/>
      <c r="S814" s="80"/>
      <c r="T814" s="80"/>
      <c r="U814" s="80"/>
      <c r="V814" s="80"/>
      <c r="W814" s="80"/>
      <c r="X814" s="80"/>
      <c r="Y814" s="80"/>
      <c r="Z814" s="80"/>
      <c r="AA814" s="80"/>
      <c r="AB814" s="80"/>
      <c r="AC814" s="80"/>
      <c r="AD814" s="80"/>
      <c r="AE814" s="80"/>
      <c r="AF814" s="80"/>
      <c r="AG814" s="80"/>
      <c r="AH814" s="80"/>
      <c r="AI814" s="80"/>
    </row>
    <row r="815" spans="3:35" x14ac:dyDescent="0.25">
      <c r="C815" s="80"/>
      <c r="D815" s="79"/>
      <c r="E815" s="79"/>
      <c r="F815" s="79"/>
      <c r="G815" s="79"/>
      <c r="H815" s="79"/>
      <c r="I815" s="79"/>
      <c r="J815" s="79"/>
      <c r="K815" s="80"/>
      <c r="L815" s="80"/>
      <c r="M815" s="80"/>
      <c r="N815" s="80"/>
      <c r="O815" s="80"/>
      <c r="P815" s="80"/>
      <c r="Q815" s="80"/>
      <c r="R815" s="80"/>
      <c r="S815" s="80"/>
      <c r="T815" s="80"/>
      <c r="U815" s="80"/>
      <c r="V815" s="82"/>
      <c r="W815" s="79"/>
      <c r="X815" s="79"/>
      <c r="Y815" s="79"/>
      <c r="Z815" s="79"/>
      <c r="AA815" s="79"/>
      <c r="AB815" s="79"/>
      <c r="AC815" s="80"/>
      <c r="AD815" s="80"/>
      <c r="AE815" s="80"/>
      <c r="AF815" s="80"/>
      <c r="AG815" s="80"/>
      <c r="AH815" s="80"/>
      <c r="AI815" s="80"/>
    </row>
    <row r="816" spans="3:35" x14ac:dyDescent="0.25">
      <c r="C816" s="80"/>
      <c r="D816" s="80"/>
      <c r="E816" s="80"/>
      <c r="F816" s="80"/>
      <c r="G816" s="80"/>
      <c r="H816" s="80"/>
      <c r="I816" s="87"/>
      <c r="J816" s="87"/>
      <c r="K816" s="87"/>
      <c r="L816" s="87"/>
      <c r="M816" s="87"/>
      <c r="N816" s="87"/>
      <c r="O816" s="87"/>
      <c r="P816" s="87"/>
      <c r="Q816" s="87"/>
      <c r="R816" s="80"/>
      <c r="S816" s="80"/>
      <c r="T816" s="80"/>
      <c r="U816" s="80"/>
      <c r="V816" s="79"/>
      <c r="W816" s="80"/>
      <c r="X816" s="80"/>
      <c r="Y816" s="80"/>
      <c r="Z816" s="80"/>
      <c r="AA816" s="80"/>
      <c r="AB816" s="87"/>
      <c r="AC816" s="87"/>
      <c r="AD816" s="87"/>
      <c r="AE816" s="87"/>
      <c r="AF816" s="87"/>
      <c r="AG816" s="87"/>
      <c r="AH816" s="87"/>
      <c r="AI816" s="87"/>
    </row>
    <row r="817" spans="3:35" x14ac:dyDescent="0.25">
      <c r="C817" s="80"/>
      <c r="D817" s="80"/>
      <c r="E817" s="80"/>
      <c r="F817" s="80"/>
      <c r="G817" s="80"/>
      <c r="H817" s="80"/>
      <c r="I817" s="87"/>
      <c r="J817" s="87"/>
      <c r="K817" s="87"/>
      <c r="L817" s="87"/>
      <c r="M817" s="87"/>
      <c r="N817" s="87"/>
      <c r="O817" s="87"/>
      <c r="P817" s="87"/>
      <c r="Q817" s="87"/>
      <c r="R817" s="80"/>
      <c r="S817" s="80"/>
      <c r="T817" s="80"/>
      <c r="U817" s="80"/>
      <c r="V817" s="79"/>
      <c r="W817" s="80"/>
      <c r="X817" s="80"/>
      <c r="Y817" s="80"/>
      <c r="Z817" s="80"/>
      <c r="AA817" s="80"/>
      <c r="AB817" s="87"/>
      <c r="AC817" s="87"/>
      <c r="AD817" s="87"/>
      <c r="AE817" s="87"/>
      <c r="AF817" s="87"/>
      <c r="AG817" s="87"/>
      <c r="AH817" s="87"/>
      <c r="AI817" s="87"/>
    </row>
    <row r="818" spans="3:35" x14ac:dyDescent="0.25">
      <c r="C818" s="80"/>
      <c r="D818" s="79"/>
      <c r="E818" s="80"/>
      <c r="F818" s="80"/>
      <c r="G818" s="80"/>
      <c r="H818" s="80"/>
      <c r="I818" s="87"/>
      <c r="J818" s="87"/>
      <c r="K818" s="87"/>
      <c r="L818" s="87"/>
      <c r="M818" s="87"/>
      <c r="N818" s="87"/>
      <c r="O818" s="87"/>
      <c r="P818" s="87"/>
      <c r="Q818" s="87"/>
      <c r="R818" s="80"/>
      <c r="S818" s="80"/>
      <c r="T818" s="80"/>
      <c r="U818" s="80"/>
      <c r="V818" s="79"/>
      <c r="W818" s="80"/>
      <c r="X818" s="80"/>
      <c r="Y818" s="80"/>
      <c r="Z818" s="80"/>
      <c r="AA818" s="80"/>
      <c r="AB818" s="87"/>
      <c r="AC818" s="87"/>
      <c r="AD818" s="87"/>
      <c r="AE818" s="87"/>
      <c r="AF818" s="87"/>
      <c r="AG818" s="87"/>
      <c r="AH818" s="87"/>
      <c r="AI818" s="87"/>
    </row>
    <row r="819" spans="3:35" x14ac:dyDescent="0.25">
      <c r="C819" s="80"/>
      <c r="D819" s="80"/>
      <c r="E819" s="80"/>
      <c r="F819" s="80"/>
      <c r="G819" s="80"/>
      <c r="H819" s="80"/>
      <c r="I819" s="80"/>
      <c r="J819" s="80"/>
      <c r="K819" s="80"/>
      <c r="L819" s="80"/>
      <c r="M819" s="80"/>
      <c r="N819" s="80"/>
      <c r="O819" s="80"/>
      <c r="P819" s="80"/>
      <c r="Q819" s="80"/>
      <c r="R819" s="80"/>
      <c r="S819" s="80"/>
      <c r="T819" s="80"/>
      <c r="U819" s="80"/>
      <c r="V819" s="80"/>
      <c r="W819" s="80"/>
      <c r="X819" s="80"/>
      <c r="Y819" s="80"/>
      <c r="Z819" s="80"/>
      <c r="AA819" s="80"/>
      <c r="AB819" s="80"/>
      <c r="AC819" s="80"/>
      <c r="AD819" s="80"/>
      <c r="AE819" s="80"/>
      <c r="AF819" s="80"/>
      <c r="AG819" s="80"/>
      <c r="AH819" s="80"/>
      <c r="AI819" s="80"/>
    </row>
    <row r="820" spans="3:35" x14ac:dyDescent="0.25">
      <c r="C820" s="80"/>
      <c r="D820" s="82"/>
      <c r="E820" s="79"/>
      <c r="F820" s="79"/>
      <c r="G820" s="79"/>
      <c r="H820" s="79"/>
      <c r="I820" s="79"/>
      <c r="J820" s="79"/>
      <c r="K820" s="79"/>
      <c r="L820" s="79"/>
      <c r="M820" s="79"/>
      <c r="N820" s="79"/>
      <c r="O820" s="79"/>
      <c r="P820" s="80"/>
      <c r="Q820" s="80"/>
      <c r="R820" s="80"/>
      <c r="S820" s="80"/>
      <c r="T820" s="80"/>
      <c r="U820" s="80"/>
      <c r="V820" s="82"/>
      <c r="W820" s="79"/>
      <c r="X820" s="79"/>
      <c r="Y820" s="79"/>
      <c r="Z820" s="79"/>
      <c r="AA820" s="79"/>
      <c r="AB820" s="79"/>
      <c r="AC820" s="79"/>
      <c r="AD820" s="79"/>
      <c r="AE820" s="79"/>
      <c r="AF820" s="79"/>
      <c r="AG820" s="79"/>
      <c r="AH820" s="80"/>
      <c r="AI820" s="80"/>
    </row>
    <row r="821" spans="3:35" x14ac:dyDescent="0.25">
      <c r="C821" s="80"/>
      <c r="D821" s="79"/>
      <c r="E821" s="80"/>
      <c r="F821" s="80"/>
      <c r="G821" s="80"/>
      <c r="H821" s="80"/>
      <c r="I821" s="80"/>
      <c r="J821" s="87"/>
      <c r="K821" s="87"/>
      <c r="L821" s="87"/>
      <c r="M821" s="87"/>
      <c r="N821" s="87"/>
      <c r="O821" s="87"/>
      <c r="P821" s="87"/>
      <c r="Q821" s="87"/>
      <c r="R821" s="80"/>
      <c r="S821" s="80"/>
      <c r="T821" s="80"/>
      <c r="U821" s="80"/>
      <c r="V821" s="79"/>
      <c r="W821" s="80"/>
      <c r="X821" s="80"/>
      <c r="Y821" s="80"/>
      <c r="Z821" s="80"/>
      <c r="AA821" s="80"/>
      <c r="AB821" s="87"/>
      <c r="AC821" s="87"/>
      <c r="AD821" s="87"/>
      <c r="AE821" s="87"/>
      <c r="AF821" s="87"/>
      <c r="AG821" s="87"/>
      <c r="AH821" s="87"/>
      <c r="AI821" s="87"/>
    </row>
    <row r="822" spans="3:35" x14ac:dyDescent="0.25">
      <c r="C822" s="80"/>
      <c r="D822" s="79"/>
      <c r="E822" s="80"/>
      <c r="F822" s="80"/>
      <c r="G822" s="80"/>
      <c r="H822" s="80"/>
      <c r="I822" s="80"/>
      <c r="J822" s="87"/>
      <c r="K822" s="87"/>
      <c r="L822" s="87"/>
      <c r="M822" s="87"/>
      <c r="N822" s="87"/>
      <c r="O822" s="87"/>
      <c r="P822" s="87"/>
      <c r="Q822" s="87"/>
      <c r="R822" s="80"/>
      <c r="S822" s="80"/>
      <c r="T822" s="80"/>
      <c r="U822" s="80"/>
      <c r="V822" s="79"/>
      <c r="W822" s="80"/>
      <c r="X822" s="80"/>
      <c r="Y822" s="80"/>
      <c r="Z822" s="80"/>
      <c r="AA822" s="80"/>
      <c r="AB822" s="87"/>
      <c r="AC822" s="87"/>
      <c r="AD822" s="87"/>
      <c r="AE822" s="87"/>
      <c r="AF822" s="87"/>
      <c r="AG822" s="87"/>
      <c r="AH822" s="87"/>
      <c r="AI822" s="87"/>
    </row>
    <row r="823" spans="3:35" x14ac:dyDescent="0.25">
      <c r="C823" s="80"/>
      <c r="D823" s="79"/>
      <c r="E823" s="80"/>
      <c r="F823" s="80"/>
      <c r="G823" s="80"/>
      <c r="H823" s="80"/>
      <c r="I823" s="80"/>
      <c r="J823" s="87"/>
      <c r="K823" s="87"/>
      <c r="L823" s="87"/>
      <c r="M823" s="87"/>
      <c r="N823" s="87"/>
      <c r="O823" s="87"/>
      <c r="P823" s="87"/>
      <c r="Q823" s="87"/>
      <c r="R823" s="80"/>
      <c r="S823" s="80"/>
      <c r="T823" s="80"/>
      <c r="U823" s="80"/>
      <c r="V823" s="79"/>
      <c r="W823" s="80"/>
      <c r="X823" s="80"/>
      <c r="Y823" s="80"/>
      <c r="Z823" s="80"/>
      <c r="AA823" s="80"/>
      <c r="AB823" s="87"/>
      <c r="AC823" s="87"/>
      <c r="AD823" s="87"/>
      <c r="AE823" s="87"/>
      <c r="AF823" s="87"/>
      <c r="AG823" s="87"/>
      <c r="AH823" s="87"/>
      <c r="AI823" s="87"/>
    </row>
    <row r="824" spans="3:35" x14ac:dyDescent="0.25">
      <c r="C824" s="80"/>
      <c r="D824" s="88"/>
      <c r="E824" s="88"/>
      <c r="F824" s="80"/>
      <c r="G824" s="88"/>
      <c r="H824" s="88"/>
      <c r="I824" s="80"/>
      <c r="J824" s="88"/>
      <c r="K824" s="88"/>
      <c r="L824" s="80"/>
      <c r="M824" s="88"/>
      <c r="N824" s="88"/>
      <c r="O824" s="80"/>
      <c r="P824" s="88"/>
      <c r="Q824" s="88"/>
      <c r="R824" s="80"/>
      <c r="S824" s="80"/>
      <c r="T824" s="80"/>
      <c r="U824" s="80"/>
      <c r="V824" s="88"/>
      <c r="W824" s="88"/>
      <c r="X824" s="80"/>
      <c r="Y824" s="88"/>
      <c r="Z824" s="88"/>
      <c r="AA824" s="80"/>
      <c r="AB824" s="88"/>
      <c r="AC824" s="88"/>
      <c r="AD824" s="80"/>
      <c r="AE824" s="88"/>
      <c r="AF824" s="88"/>
      <c r="AG824" s="80"/>
      <c r="AH824" s="88"/>
      <c r="AI824" s="88"/>
    </row>
    <row r="825" spans="3:35" x14ac:dyDescent="0.25">
      <c r="C825" s="79"/>
      <c r="D825" s="79"/>
      <c r="E825" s="80"/>
      <c r="F825" s="80"/>
      <c r="G825" s="80"/>
      <c r="H825" s="80"/>
      <c r="I825" s="80"/>
      <c r="J825" s="85"/>
      <c r="K825" s="86"/>
      <c r="L825" s="85"/>
      <c r="M825" s="87"/>
      <c r="N825" s="87"/>
      <c r="O825" s="87"/>
      <c r="P825" s="87"/>
      <c r="Q825" s="87"/>
      <c r="R825" s="80"/>
      <c r="S825" s="80"/>
      <c r="T825" s="80"/>
      <c r="U825" s="79"/>
      <c r="V825" s="79"/>
      <c r="W825" s="80"/>
      <c r="X825" s="80"/>
      <c r="Y825" s="80"/>
      <c r="Z825" s="80"/>
      <c r="AA825" s="80"/>
      <c r="AB825" s="85"/>
      <c r="AC825" s="86"/>
      <c r="AD825" s="85"/>
      <c r="AE825" s="87"/>
      <c r="AF825" s="87"/>
      <c r="AG825" s="87"/>
      <c r="AH825" s="87"/>
      <c r="AI825" s="87"/>
    </row>
    <row r="826" spans="3:35" x14ac:dyDescent="0.25">
      <c r="C826" s="79"/>
      <c r="D826" s="79"/>
      <c r="E826" s="88"/>
      <c r="F826" s="88"/>
      <c r="G826" s="88"/>
      <c r="H826" s="88"/>
      <c r="I826" s="88"/>
      <c r="J826" s="87"/>
      <c r="K826" s="87"/>
      <c r="L826" s="87"/>
      <c r="M826" s="87"/>
      <c r="N826" s="87"/>
      <c r="O826" s="87"/>
      <c r="P826" s="87"/>
      <c r="Q826" s="87"/>
      <c r="R826" s="80"/>
      <c r="S826" s="80"/>
      <c r="T826" s="80"/>
      <c r="U826" s="79"/>
      <c r="V826" s="79"/>
      <c r="W826" s="88"/>
      <c r="X826" s="88"/>
      <c r="Y826" s="88"/>
      <c r="Z826" s="88"/>
      <c r="AA826" s="88"/>
      <c r="AB826" s="87"/>
      <c r="AC826" s="87"/>
      <c r="AD826" s="87"/>
      <c r="AE826" s="87"/>
      <c r="AF826" s="87"/>
      <c r="AG826" s="87"/>
      <c r="AH826" s="87"/>
      <c r="AI826" s="87"/>
    </row>
    <row r="827" spans="3:35" x14ac:dyDescent="0.25">
      <c r="C827" s="79"/>
      <c r="D827" s="79"/>
      <c r="E827" s="88"/>
      <c r="F827" s="88"/>
      <c r="G827" s="88"/>
      <c r="H827" s="88"/>
      <c r="I827" s="88"/>
      <c r="J827" s="87"/>
      <c r="K827" s="87"/>
      <c r="L827" s="87"/>
      <c r="M827" s="87"/>
      <c r="N827" s="87"/>
      <c r="O827" s="87"/>
      <c r="P827" s="87"/>
      <c r="Q827" s="87"/>
      <c r="R827" s="80"/>
      <c r="S827" s="80"/>
      <c r="T827" s="80"/>
      <c r="U827" s="79"/>
      <c r="V827" s="79"/>
      <c r="W827" s="88"/>
      <c r="X827" s="88"/>
      <c r="Y827" s="88"/>
      <c r="Z827" s="88"/>
      <c r="AA827" s="88"/>
      <c r="AB827" s="87"/>
      <c r="AC827" s="87"/>
      <c r="AD827" s="87"/>
      <c r="AE827" s="87"/>
      <c r="AF827" s="87"/>
      <c r="AG827" s="87"/>
      <c r="AH827" s="87"/>
      <c r="AI827" s="87"/>
    </row>
    <row r="828" spans="3:35" x14ac:dyDescent="0.25">
      <c r="C828" s="79"/>
      <c r="D828" s="79"/>
      <c r="E828" s="79"/>
      <c r="F828" s="79"/>
      <c r="G828" s="79"/>
      <c r="H828" s="79"/>
      <c r="I828" s="79"/>
      <c r="J828" s="79"/>
      <c r="K828" s="79"/>
      <c r="L828" s="79"/>
      <c r="M828" s="79"/>
      <c r="N828" s="79"/>
      <c r="O828" s="79"/>
      <c r="P828" s="79"/>
      <c r="Q828" s="79"/>
      <c r="R828" s="79"/>
      <c r="S828" s="79"/>
      <c r="T828" s="80"/>
      <c r="U828" s="79"/>
      <c r="V828" s="79"/>
      <c r="W828" s="79"/>
      <c r="X828" s="79"/>
      <c r="Y828" s="79"/>
      <c r="Z828" s="79"/>
      <c r="AA828" s="79"/>
      <c r="AB828" s="79"/>
      <c r="AC828" s="79"/>
      <c r="AD828" s="79"/>
      <c r="AE828" s="79"/>
      <c r="AF828" s="79"/>
      <c r="AG828" s="79"/>
      <c r="AH828" s="79"/>
      <c r="AI828" s="79"/>
    </row>
    <row r="829" spans="3:35" x14ac:dyDescent="0.25">
      <c r="C829" s="79"/>
      <c r="D829" s="79"/>
      <c r="E829" s="79"/>
      <c r="F829" s="79"/>
      <c r="G829" s="79"/>
      <c r="H829" s="79"/>
      <c r="I829" s="79"/>
      <c r="J829" s="79"/>
      <c r="K829" s="79"/>
      <c r="L829" s="79"/>
      <c r="M829" s="79"/>
      <c r="N829" s="79"/>
      <c r="O829" s="79"/>
      <c r="P829" s="79"/>
      <c r="Q829" s="79"/>
      <c r="R829" s="79"/>
      <c r="S829" s="79"/>
      <c r="T829" s="79"/>
      <c r="U829" s="79"/>
      <c r="V829" s="79"/>
      <c r="W829" s="79"/>
      <c r="X829" s="79"/>
      <c r="Y829" s="79"/>
      <c r="Z829" s="79"/>
      <c r="AA829" s="79"/>
      <c r="AB829" s="79"/>
      <c r="AC829" s="79"/>
      <c r="AD829" s="79"/>
      <c r="AE829" s="79"/>
      <c r="AF829" s="79"/>
      <c r="AG829" s="79"/>
      <c r="AH829" s="79"/>
      <c r="AI829" s="79"/>
    </row>
    <row r="830" spans="3:35" x14ac:dyDescent="0.25">
      <c r="C830" s="79"/>
      <c r="D830" s="79"/>
      <c r="E830" s="79"/>
      <c r="F830" s="79"/>
      <c r="G830" s="79"/>
      <c r="H830" s="79"/>
      <c r="I830" s="79"/>
      <c r="J830" s="79"/>
      <c r="K830" s="79"/>
      <c r="L830" s="79"/>
      <c r="M830" s="79"/>
      <c r="N830" s="79"/>
      <c r="O830" s="79"/>
      <c r="P830" s="79"/>
      <c r="Q830" s="79"/>
      <c r="R830" s="79"/>
      <c r="S830" s="79"/>
      <c r="T830" s="79"/>
      <c r="U830" s="79"/>
      <c r="V830" s="79"/>
      <c r="W830" s="79"/>
      <c r="X830" s="79"/>
      <c r="Y830" s="79"/>
      <c r="Z830" s="79"/>
      <c r="AA830" s="79"/>
      <c r="AB830" s="79"/>
      <c r="AC830" s="79"/>
      <c r="AD830" s="79"/>
      <c r="AE830" s="79"/>
      <c r="AF830" s="79"/>
      <c r="AG830" s="79"/>
      <c r="AH830" s="79"/>
      <c r="AI830" s="79"/>
    </row>
    <row r="831" spans="3:35" x14ac:dyDescent="0.25">
      <c r="C831" s="79"/>
      <c r="D831" s="79"/>
      <c r="E831" s="79"/>
      <c r="F831" s="79"/>
      <c r="G831" s="79"/>
      <c r="H831" s="79"/>
      <c r="I831" s="79"/>
      <c r="J831" s="79"/>
      <c r="K831" s="79"/>
      <c r="L831" s="79"/>
      <c r="M831" s="79"/>
      <c r="N831" s="79"/>
      <c r="O831" s="79"/>
      <c r="P831" s="79"/>
      <c r="Q831" s="79"/>
      <c r="R831" s="79"/>
      <c r="S831" s="79"/>
      <c r="T831" s="79"/>
      <c r="U831" s="79"/>
      <c r="V831" s="79"/>
      <c r="W831" s="79"/>
      <c r="X831" s="79"/>
      <c r="Y831" s="79"/>
      <c r="Z831" s="79"/>
      <c r="AA831" s="79"/>
      <c r="AB831" s="79"/>
      <c r="AC831" s="79"/>
      <c r="AD831" s="79"/>
      <c r="AE831" s="79"/>
      <c r="AF831" s="79"/>
      <c r="AG831" s="79"/>
      <c r="AH831" s="79"/>
      <c r="AI831" s="79"/>
    </row>
    <row r="832" spans="3:35" x14ac:dyDescent="0.25">
      <c r="C832" s="101"/>
      <c r="D832" s="101"/>
      <c r="E832" s="101"/>
      <c r="F832" s="101"/>
      <c r="G832" s="101"/>
      <c r="H832" s="101"/>
      <c r="I832" s="101"/>
      <c r="J832" s="101"/>
      <c r="K832" s="101"/>
      <c r="L832" s="101"/>
      <c r="M832" s="101"/>
      <c r="N832" s="101"/>
      <c r="O832" s="101"/>
      <c r="P832" s="101"/>
      <c r="Q832" s="101"/>
      <c r="R832" s="101"/>
      <c r="S832" s="101"/>
      <c r="T832" s="101"/>
      <c r="U832" s="101"/>
      <c r="V832" s="101"/>
      <c r="W832" s="101"/>
      <c r="X832" s="101"/>
      <c r="Y832" s="101"/>
      <c r="Z832" s="101"/>
      <c r="AA832" s="101"/>
      <c r="AB832" s="101"/>
      <c r="AC832" s="101"/>
      <c r="AD832" s="101"/>
      <c r="AE832" s="101"/>
      <c r="AF832" s="101"/>
      <c r="AG832" s="101"/>
      <c r="AH832" s="101"/>
      <c r="AI832" s="101"/>
    </row>
    <row r="833" spans="3:35" x14ac:dyDescent="0.25">
      <c r="C833" s="101"/>
      <c r="D833" s="101"/>
      <c r="E833" s="101"/>
      <c r="F833" s="101"/>
      <c r="G833" s="101"/>
      <c r="H833" s="101"/>
      <c r="I833" s="101"/>
      <c r="J833" s="101"/>
      <c r="K833" s="101"/>
      <c r="L833" s="101"/>
      <c r="M833" s="101"/>
      <c r="N833" s="101"/>
      <c r="O833" s="101"/>
      <c r="P833" s="101"/>
      <c r="Q833" s="101"/>
      <c r="R833" s="101"/>
      <c r="S833" s="101"/>
      <c r="T833" s="101"/>
      <c r="U833" s="101"/>
      <c r="V833" s="101"/>
      <c r="W833" s="101"/>
      <c r="X833" s="101"/>
      <c r="Y833" s="101"/>
      <c r="Z833" s="101"/>
      <c r="AA833" s="101"/>
      <c r="AB833" s="101"/>
      <c r="AC833" s="101"/>
      <c r="AD833" s="101"/>
      <c r="AE833" s="101"/>
      <c r="AF833" s="101"/>
      <c r="AG833" s="101"/>
      <c r="AH833" s="101"/>
      <c r="AI833" s="101"/>
    </row>
    <row r="834" spans="3:35" x14ac:dyDescent="0.25">
      <c r="C834" s="79"/>
      <c r="D834" s="79"/>
      <c r="E834" s="80"/>
      <c r="F834" s="80"/>
      <c r="G834" s="80"/>
      <c r="H834" s="80"/>
      <c r="I834" s="80"/>
      <c r="J834" s="85"/>
      <c r="K834" s="86"/>
      <c r="L834" s="85"/>
      <c r="M834" s="87"/>
      <c r="N834" s="87"/>
      <c r="O834" s="87"/>
      <c r="P834" s="87"/>
      <c r="Q834" s="87"/>
      <c r="R834" s="80"/>
      <c r="S834" s="80"/>
      <c r="T834" s="79"/>
      <c r="U834" s="79"/>
      <c r="V834" s="80"/>
      <c r="W834" s="80"/>
      <c r="X834" s="80"/>
      <c r="Y834" s="80"/>
      <c r="Z834" s="80"/>
      <c r="AA834" s="85"/>
      <c r="AB834" s="86"/>
      <c r="AC834" s="85"/>
      <c r="AD834" s="87"/>
      <c r="AE834" s="87"/>
      <c r="AF834" s="87"/>
      <c r="AG834" s="87"/>
      <c r="AH834" s="87"/>
      <c r="AI834" s="80"/>
    </row>
    <row r="835" spans="3:35" x14ac:dyDescent="0.25">
      <c r="C835" s="79"/>
      <c r="D835" s="79"/>
      <c r="E835" s="80"/>
      <c r="F835" s="80"/>
      <c r="G835" s="80"/>
      <c r="H835" s="80"/>
      <c r="I835" s="80"/>
      <c r="J835" s="87"/>
      <c r="K835" s="87"/>
      <c r="L835" s="87"/>
      <c r="M835" s="87"/>
      <c r="N835" s="87"/>
      <c r="O835" s="87"/>
      <c r="P835" s="87"/>
      <c r="Q835" s="87"/>
      <c r="R835" s="80"/>
      <c r="S835" s="80"/>
      <c r="T835" s="79"/>
      <c r="U835" s="79"/>
      <c r="V835" s="80"/>
      <c r="W835" s="80"/>
      <c r="X835" s="80"/>
      <c r="Y835" s="80"/>
      <c r="Z835" s="80"/>
      <c r="AA835" s="87"/>
      <c r="AB835" s="87"/>
      <c r="AC835" s="87"/>
      <c r="AD835" s="87"/>
      <c r="AE835" s="87"/>
      <c r="AF835" s="87"/>
      <c r="AG835" s="87"/>
      <c r="AH835" s="87"/>
      <c r="AI835" s="80"/>
    </row>
    <row r="836" spans="3:35" x14ac:dyDescent="0.25">
      <c r="C836" s="79"/>
      <c r="D836" s="79"/>
      <c r="E836" s="88"/>
      <c r="F836" s="88"/>
      <c r="G836" s="88"/>
      <c r="H836" s="88"/>
      <c r="I836" s="88"/>
      <c r="J836" s="87"/>
      <c r="K836" s="87"/>
      <c r="L836" s="87"/>
      <c r="M836" s="87"/>
      <c r="N836" s="87"/>
      <c r="O836" s="87"/>
      <c r="P836" s="87"/>
      <c r="Q836" s="87"/>
      <c r="R836" s="80"/>
      <c r="S836" s="80"/>
      <c r="T836" s="79"/>
      <c r="U836" s="79"/>
      <c r="V836" s="88"/>
      <c r="W836" s="88"/>
      <c r="X836" s="88"/>
      <c r="Y836" s="88"/>
      <c r="Z836" s="88"/>
      <c r="AA836" s="87"/>
      <c r="AB836" s="87"/>
      <c r="AC836" s="87"/>
      <c r="AD836" s="87"/>
      <c r="AE836" s="87"/>
      <c r="AF836" s="87"/>
      <c r="AG836" s="87"/>
      <c r="AH836" s="87"/>
      <c r="AI836" s="80"/>
    </row>
    <row r="837" spans="3:35" x14ac:dyDescent="0.25">
      <c r="C837" s="79"/>
      <c r="D837" s="79"/>
      <c r="E837" s="88"/>
      <c r="F837" s="88"/>
      <c r="G837" s="88"/>
      <c r="H837" s="88"/>
      <c r="I837" s="88"/>
      <c r="J837" s="87"/>
      <c r="K837" s="87"/>
      <c r="L837" s="87"/>
      <c r="M837" s="87"/>
      <c r="N837" s="87"/>
      <c r="O837" s="87"/>
      <c r="P837" s="87"/>
      <c r="Q837" s="87"/>
      <c r="R837" s="80"/>
      <c r="S837" s="80"/>
      <c r="T837" s="79"/>
      <c r="U837" s="79"/>
      <c r="V837" s="88"/>
      <c r="W837" s="88"/>
      <c r="X837" s="88"/>
      <c r="Y837" s="88"/>
      <c r="Z837" s="88"/>
      <c r="AA837" s="87"/>
      <c r="AB837" s="87"/>
      <c r="AC837" s="87"/>
      <c r="AD837" s="87"/>
      <c r="AE837" s="87"/>
      <c r="AF837" s="87"/>
      <c r="AG837" s="87"/>
      <c r="AH837" s="87"/>
      <c r="AI837" s="80"/>
    </row>
    <row r="838" spans="3:35" x14ac:dyDescent="0.25">
      <c r="C838" s="80"/>
      <c r="D838" s="80"/>
      <c r="E838" s="80"/>
      <c r="F838" s="80"/>
      <c r="G838" s="80"/>
      <c r="H838" s="80"/>
      <c r="I838" s="80"/>
      <c r="J838" s="80"/>
      <c r="K838" s="80"/>
      <c r="L838" s="80"/>
      <c r="M838" s="80"/>
      <c r="N838" s="80"/>
      <c r="O838" s="80"/>
      <c r="P838" s="80"/>
      <c r="Q838" s="80"/>
      <c r="R838" s="80"/>
      <c r="S838" s="80"/>
      <c r="T838" s="80"/>
      <c r="U838" s="80"/>
      <c r="V838" s="80"/>
      <c r="W838" s="80"/>
      <c r="X838" s="80"/>
      <c r="Y838" s="80"/>
      <c r="Z838" s="80"/>
      <c r="AA838" s="80"/>
      <c r="AB838" s="80"/>
      <c r="AC838" s="80"/>
      <c r="AD838" s="80"/>
      <c r="AE838" s="80"/>
      <c r="AF838" s="80"/>
      <c r="AG838" s="80"/>
      <c r="AH838" s="80"/>
      <c r="AI838" s="80"/>
    </row>
    <row r="839" spans="3:35" x14ac:dyDescent="0.25">
      <c r="C839" s="80"/>
      <c r="D839" s="82"/>
      <c r="E839" s="79"/>
      <c r="F839" s="79"/>
      <c r="G839" s="79"/>
      <c r="H839" s="79"/>
      <c r="I839" s="79"/>
      <c r="J839" s="79"/>
      <c r="K839" s="80"/>
      <c r="L839" s="80"/>
      <c r="M839" s="80"/>
      <c r="N839" s="80"/>
      <c r="O839" s="80"/>
      <c r="P839" s="80"/>
      <c r="Q839" s="80"/>
      <c r="R839" s="80"/>
      <c r="S839" s="80"/>
      <c r="T839" s="80"/>
      <c r="U839" s="82"/>
      <c r="V839" s="79"/>
      <c r="W839" s="79"/>
      <c r="X839" s="79"/>
      <c r="Y839" s="79"/>
      <c r="Z839" s="79"/>
      <c r="AA839" s="79"/>
      <c r="AB839" s="80"/>
      <c r="AC839" s="80"/>
      <c r="AD839" s="80"/>
      <c r="AE839" s="80"/>
      <c r="AF839" s="80"/>
      <c r="AG839" s="80"/>
      <c r="AH839" s="80"/>
      <c r="AI839" s="80"/>
    </row>
    <row r="840" spans="3:35" x14ac:dyDescent="0.25">
      <c r="C840" s="80"/>
      <c r="D840" s="79"/>
      <c r="E840" s="80"/>
      <c r="F840" s="80"/>
      <c r="G840" s="80"/>
      <c r="H840" s="80"/>
      <c r="I840" s="80"/>
      <c r="J840" s="87"/>
      <c r="K840" s="87"/>
      <c r="L840" s="87"/>
      <c r="M840" s="87"/>
      <c r="N840" s="87"/>
      <c r="O840" s="87"/>
      <c r="P840" s="87"/>
      <c r="Q840" s="87"/>
      <c r="R840" s="80"/>
      <c r="S840" s="80"/>
      <c r="T840" s="80"/>
      <c r="U840" s="79"/>
      <c r="V840" s="80"/>
      <c r="W840" s="80"/>
      <c r="X840" s="80"/>
      <c r="Y840" s="80"/>
      <c r="Z840" s="80"/>
      <c r="AA840" s="87"/>
      <c r="AB840" s="87"/>
      <c r="AC840" s="87"/>
      <c r="AD840" s="87"/>
      <c r="AE840" s="87"/>
      <c r="AF840" s="87"/>
      <c r="AG840" s="87"/>
      <c r="AH840" s="87"/>
      <c r="AI840" s="80"/>
    </row>
    <row r="841" spans="3:35" x14ac:dyDescent="0.25">
      <c r="C841" s="80"/>
      <c r="D841" s="79"/>
      <c r="E841" s="80"/>
      <c r="F841" s="80"/>
      <c r="G841" s="80"/>
      <c r="H841" s="80"/>
      <c r="I841" s="80"/>
      <c r="J841" s="87"/>
      <c r="K841" s="87"/>
      <c r="L841" s="87"/>
      <c r="M841" s="87"/>
      <c r="N841" s="87"/>
      <c r="O841" s="87"/>
      <c r="P841" s="87"/>
      <c r="Q841" s="87"/>
      <c r="R841" s="80"/>
      <c r="S841" s="80"/>
      <c r="T841" s="80"/>
      <c r="U841" s="79"/>
      <c r="V841" s="80"/>
      <c r="W841" s="80"/>
      <c r="X841" s="80"/>
      <c r="Y841" s="80"/>
      <c r="Z841" s="80"/>
      <c r="AA841" s="87"/>
      <c r="AB841" s="87"/>
      <c r="AC841" s="87"/>
      <c r="AD841" s="87"/>
      <c r="AE841" s="87"/>
      <c r="AF841" s="87"/>
      <c r="AG841" s="87"/>
      <c r="AH841" s="87"/>
      <c r="AI841" s="80"/>
    </row>
    <row r="842" spans="3:35" x14ac:dyDescent="0.25">
      <c r="C842" s="80"/>
      <c r="D842" s="79"/>
      <c r="E842" s="80"/>
      <c r="F842" s="80"/>
      <c r="G842" s="80"/>
      <c r="H842" s="80"/>
      <c r="I842" s="80"/>
      <c r="J842" s="87"/>
      <c r="K842" s="87"/>
      <c r="L842" s="87"/>
      <c r="M842" s="87"/>
      <c r="N842" s="87"/>
      <c r="O842" s="87"/>
      <c r="P842" s="87"/>
      <c r="Q842" s="87"/>
      <c r="R842" s="80"/>
      <c r="S842" s="80"/>
      <c r="T842" s="80"/>
      <c r="U842" s="79"/>
      <c r="V842" s="80"/>
      <c r="W842" s="80"/>
      <c r="X842" s="80"/>
      <c r="Y842" s="80"/>
      <c r="Z842" s="80"/>
      <c r="AA842" s="87"/>
      <c r="AB842" s="87"/>
      <c r="AC842" s="87"/>
      <c r="AD842" s="87"/>
      <c r="AE842" s="87"/>
      <c r="AF842" s="87"/>
      <c r="AG842" s="87"/>
      <c r="AH842" s="87"/>
      <c r="AI842" s="80"/>
    </row>
    <row r="843" spans="3:35" x14ac:dyDescent="0.25">
      <c r="C843" s="80"/>
      <c r="D843" s="80"/>
      <c r="E843" s="80"/>
      <c r="F843" s="80"/>
      <c r="G843" s="80"/>
      <c r="H843" s="80"/>
      <c r="I843" s="80"/>
      <c r="J843" s="80"/>
      <c r="K843" s="80"/>
      <c r="L843" s="80"/>
      <c r="M843" s="80"/>
      <c r="N843" s="80"/>
      <c r="O843" s="80"/>
      <c r="P843" s="80"/>
      <c r="Q843" s="80"/>
      <c r="R843" s="80"/>
      <c r="S843" s="80"/>
      <c r="T843" s="80"/>
      <c r="U843" s="80"/>
      <c r="V843" s="80"/>
      <c r="W843" s="80"/>
      <c r="X843" s="80"/>
      <c r="Y843" s="80"/>
      <c r="Z843" s="80"/>
      <c r="AA843" s="80"/>
      <c r="AB843" s="80"/>
      <c r="AC843" s="80"/>
      <c r="AD843" s="80"/>
      <c r="AE843" s="80"/>
      <c r="AF843" s="80"/>
      <c r="AG843" s="80"/>
      <c r="AH843" s="80"/>
      <c r="AI843" s="80"/>
    </row>
    <row r="844" spans="3:35" x14ac:dyDescent="0.25">
      <c r="C844" s="80"/>
      <c r="D844" s="82"/>
      <c r="E844" s="79"/>
      <c r="F844" s="79"/>
      <c r="G844" s="79"/>
      <c r="H844" s="79"/>
      <c r="I844" s="79"/>
      <c r="J844" s="79"/>
      <c r="K844" s="79"/>
      <c r="L844" s="79"/>
      <c r="M844" s="79"/>
      <c r="N844" s="79"/>
      <c r="O844" s="79"/>
      <c r="P844" s="80"/>
      <c r="Q844" s="80"/>
      <c r="R844" s="80"/>
      <c r="S844" s="80"/>
      <c r="T844" s="80"/>
      <c r="U844" s="82"/>
      <c r="V844" s="79"/>
      <c r="W844" s="79"/>
      <c r="X844" s="79"/>
      <c r="Y844" s="79"/>
      <c r="Z844" s="79"/>
      <c r="AA844" s="79"/>
      <c r="AB844" s="79"/>
      <c r="AC844" s="79"/>
      <c r="AD844" s="79"/>
      <c r="AE844" s="79"/>
      <c r="AF844" s="79"/>
      <c r="AG844" s="80"/>
      <c r="AH844" s="80"/>
      <c r="AI844" s="80"/>
    </row>
    <row r="845" spans="3:35" x14ac:dyDescent="0.25">
      <c r="C845" s="80"/>
      <c r="D845" s="79"/>
      <c r="E845" s="80"/>
      <c r="F845" s="80"/>
      <c r="G845" s="80"/>
      <c r="H845" s="80"/>
      <c r="I845" s="80"/>
      <c r="J845" s="87"/>
      <c r="K845" s="87"/>
      <c r="L845" s="87"/>
      <c r="M845" s="87"/>
      <c r="N845" s="87"/>
      <c r="O845" s="87"/>
      <c r="P845" s="87"/>
      <c r="Q845" s="87"/>
      <c r="R845" s="80"/>
      <c r="S845" s="80"/>
      <c r="T845" s="80"/>
      <c r="U845" s="79"/>
      <c r="V845" s="80"/>
      <c r="W845" s="80"/>
      <c r="X845" s="80"/>
      <c r="Y845" s="80"/>
      <c r="Z845" s="80"/>
      <c r="AA845" s="87"/>
      <c r="AB845" s="87"/>
      <c r="AC845" s="87"/>
      <c r="AD845" s="87"/>
      <c r="AE845" s="87"/>
      <c r="AF845" s="87"/>
      <c r="AG845" s="87"/>
      <c r="AH845" s="87"/>
      <c r="AI845" s="80"/>
    </row>
    <row r="846" spans="3:35" x14ac:dyDescent="0.25">
      <c r="C846" s="80"/>
      <c r="D846" s="79"/>
      <c r="E846" s="80"/>
      <c r="F846" s="80"/>
      <c r="G846" s="80"/>
      <c r="H846" s="80"/>
      <c r="I846" s="80"/>
      <c r="J846" s="87"/>
      <c r="K846" s="87"/>
      <c r="L846" s="87"/>
      <c r="M846" s="87"/>
      <c r="N846" s="87"/>
      <c r="O846" s="87"/>
      <c r="P846" s="87"/>
      <c r="Q846" s="87"/>
      <c r="R846" s="80"/>
      <c r="S846" s="80"/>
      <c r="T846" s="80"/>
      <c r="U846" s="79"/>
      <c r="V846" s="80"/>
      <c r="W846" s="80"/>
      <c r="X846" s="80"/>
      <c r="Y846" s="80"/>
      <c r="Z846" s="80"/>
      <c r="AA846" s="87"/>
      <c r="AB846" s="87"/>
      <c r="AC846" s="87"/>
      <c r="AD846" s="87"/>
      <c r="AE846" s="87"/>
      <c r="AF846" s="87"/>
      <c r="AG846" s="87"/>
      <c r="AH846" s="87"/>
      <c r="AI846" s="80"/>
    </row>
    <row r="847" spans="3:35" x14ac:dyDescent="0.25">
      <c r="C847" s="80"/>
      <c r="D847" s="79"/>
      <c r="E847" s="80"/>
      <c r="F847" s="80"/>
      <c r="G847" s="80"/>
      <c r="H847" s="80"/>
      <c r="I847" s="80"/>
      <c r="J847" s="87"/>
      <c r="K847" s="87"/>
      <c r="L847" s="87"/>
      <c r="M847" s="87"/>
      <c r="N847" s="87"/>
      <c r="O847" s="87"/>
      <c r="P847" s="87"/>
      <c r="Q847" s="87"/>
      <c r="R847" s="80"/>
      <c r="S847" s="80"/>
      <c r="T847" s="80"/>
      <c r="U847" s="79"/>
      <c r="V847" s="80"/>
      <c r="W847" s="80"/>
      <c r="X847" s="80"/>
      <c r="Y847" s="80"/>
      <c r="Z847" s="80"/>
      <c r="AA847" s="87"/>
      <c r="AB847" s="87"/>
      <c r="AC847" s="87"/>
      <c r="AD847" s="87"/>
      <c r="AE847" s="87"/>
      <c r="AF847" s="87"/>
      <c r="AG847" s="87"/>
      <c r="AH847" s="87"/>
      <c r="AI847" s="80"/>
    </row>
    <row r="848" spans="3:35" x14ac:dyDescent="0.25">
      <c r="C848" s="80"/>
      <c r="D848" s="88"/>
      <c r="E848" s="88"/>
      <c r="F848" s="80"/>
      <c r="G848" s="88"/>
      <c r="H848" s="88"/>
      <c r="I848" s="80"/>
      <c r="J848" s="88"/>
      <c r="K848" s="88"/>
      <c r="L848" s="80"/>
      <c r="M848" s="88"/>
      <c r="N848" s="88"/>
      <c r="O848" s="80"/>
      <c r="P848" s="88"/>
      <c r="Q848" s="88"/>
      <c r="R848" s="80"/>
      <c r="S848" s="80"/>
      <c r="T848" s="80"/>
      <c r="U848" s="88"/>
      <c r="V848" s="88"/>
      <c r="W848" s="80"/>
      <c r="X848" s="88"/>
      <c r="Y848" s="88"/>
      <c r="Z848" s="80"/>
      <c r="AA848" s="88"/>
      <c r="AB848" s="88"/>
      <c r="AC848" s="80"/>
      <c r="AD848" s="88"/>
      <c r="AE848" s="88"/>
      <c r="AF848" s="80"/>
      <c r="AG848" s="88"/>
      <c r="AH848" s="88"/>
      <c r="AI848" s="80"/>
    </row>
    <row r="849" spans="1:35" x14ac:dyDescent="0.25">
      <c r="C849" s="79"/>
      <c r="D849" s="79"/>
      <c r="E849" s="80"/>
      <c r="F849" s="80"/>
      <c r="G849" s="80"/>
      <c r="H849" s="80"/>
      <c r="I849" s="80"/>
      <c r="J849" s="85"/>
      <c r="K849" s="86"/>
      <c r="L849" s="85"/>
      <c r="M849" s="87"/>
      <c r="N849" s="87"/>
      <c r="O849" s="87"/>
      <c r="P849" s="87"/>
      <c r="Q849" s="87"/>
      <c r="R849" s="80"/>
      <c r="S849" s="80"/>
      <c r="T849" s="79"/>
      <c r="U849" s="79"/>
      <c r="V849" s="80"/>
      <c r="W849" s="80"/>
      <c r="X849" s="80"/>
      <c r="Y849" s="80"/>
      <c r="Z849" s="80"/>
      <c r="AA849" s="85"/>
      <c r="AB849" s="86"/>
      <c r="AC849" s="85"/>
      <c r="AD849" s="87"/>
      <c r="AE849" s="87"/>
      <c r="AF849" s="87"/>
      <c r="AG849" s="87"/>
      <c r="AH849" s="87"/>
      <c r="AI849" s="80"/>
    </row>
    <row r="850" spans="1:35" ht="15.75" thickBot="1" x14ac:dyDescent="0.3">
      <c r="C850" s="79"/>
      <c r="D850" s="79"/>
      <c r="E850" s="88"/>
      <c r="F850" s="88"/>
      <c r="G850" s="88"/>
      <c r="H850" s="88"/>
      <c r="I850" s="88"/>
      <c r="J850" s="87"/>
      <c r="K850" s="87"/>
      <c r="L850" s="87"/>
      <c r="M850" s="87"/>
      <c r="N850" s="87"/>
      <c r="O850" s="87"/>
      <c r="P850" s="87"/>
      <c r="Q850" s="87"/>
      <c r="R850" s="80"/>
      <c r="S850" s="89"/>
      <c r="T850" s="79"/>
      <c r="U850" s="79"/>
      <c r="V850" s="88"/>
      <c r="W850" s="88"/>
      <c r="X850" s="88"/>
      <c r="Y850" s="88"/>
      <c r="Z850" s="88"/>
      <c r="AA850" s="87"/>
      <c r="AB850" s="87"/>
      <c r="AC850" s="87"/>
      <c r="AD850" s="87"/>
      <c r="AE850" s="87"/>
      <c r="AF850" s="87"/>
      <c r="AG850" s="87"/>
      <c r="AH850" s="87"/>
      <c r="AI850" s="90"/>
    </row>
    <row r="851" spans="1:35" x14ac:dyDescent="0.25">
      <c r="C851" s="91"/>
      <c r="D851" s="79"/>
      <c r="E851" s="88"/>
      <c r="F851" s="88"/>
      <c r="G851" s="88"/>
      <c r="H851" s="88"/>
      <c r="I851" s="88"/>
      <c r="J851" s="87"/>
      <c r="K851" s="87"/>
      <c r="L851" s="87"/>
      <c r="M851" s="87"/>
      <c r="N851" s="87"/>
      <c r="O851" s="87"/>
      <c r="P851" s="87"/>
      <c r="Q851" s="87"/>
      <c r="R851" s="80"/>
      <c r="S851" s="89"/>
      <c r="T851" s="79"/>
      <c r="U851" s="79"/>
      <c r="V851" s="88"/>
      <c r="W851" s="88"/>
      <c r="X851" s="88"/>
      <c r="Y851" s="88"/>
      <c r="Z851" s="88"/>
      <c r="AA851" s="87"/>
      <c r="AB851" s="87"/>
      <c r="AC851" s="87"/>
      <c r="AD851" s="87"/>
      <c r="AE851" s="87"/>
      <c r="AF851" s="87"/>
      <c r="AG851" s="87"/>
      <c r="AH851" s="92"/>
      <c r="AI851" s="315" t="str">
        <f>AI53</f>
        <v>003611 Version 4</v>
      </c>
    </row>
    <row r="852" spans="1:35" ht="15.75" thickBot="1" x14ac:dyDescent="0.3">
      <c r="C852" s="93"/>
      <c r="D852" s="94"/>
      <c r="E852" s="94"/>
      <c r="F852" s="94"/>
      <c r="G852" s="94"/>
      <c r="H852" s="94"/>
      <c r="I852" s="94"/>
      <c r="J852" s="94"/>
      <c r="K852" s="94"/>
      <c r="L852" s="94"/>
      <c r="M852" s="94"/>
      <c r="N852" s="94"/>
      <c r="O852" s="94"/>
      <c r="P852" s="94"/>
      <c r="Q852" s="94"/>
      <c r="R852" s="94"/>
      <c r="S852" s="95"/>
      <c r="T852" s="94"/>
      <c r="U852" s="94"/>
      <c r="V852" s="94"/>
      <c r="W852" s="94"/>
      <c r="X852" s="94"/>
      <c r="Y852" s="94"/>
      <c r="Z852" s="94"/>
      <c r="AA852" s="94"/>
      <c r="AB852" s="94"/>
      <c r="AC852" s="94"/>
      <c r="AD852" s="94"/>
      <c r="AE852" s="94"/>
      <c r="AF852" s="94"/>
      <c r="AG852" s="94"/>
      <c r="AH852" s="96"/>
      <c r="AI852" s="316"/>
    </row>
    <row r="853" spans="1:35" x14ac:dyDescent="0.25">
      <c r="C853" s="7"/>
      <c r="D853" s="9"/>
      <c r="E853" s="27"/>
      <c r="F853" s="27"/>
      <c r="G853" s="27"/>
      <c r="H853" s="27"/>
      <c r="I853" s="27"/>
      <c r="J853" s="27"/>
      <c r="K853" s="27"/>
      <c r="L853" s="27"/>
      <c r="M853" s="27"/>
      <c r="N853" s="27"/>
      <c r="O853" s="27"/>
      <c r="P853" s="27"/>
      <c r="Q853" s="27"/>
      <c r="R853" s="27"/>
      <c r="S853" s="27"/>
      <c r="T853" s="27"/>
      <c r="U853" s="27"/>
      <c r="V853" s="27"/>
      <c r="W853" s="27"/>
      <c r="X853" s="27"/>
      <c r="Y853" s="27"/>
      <c r="Z853" s="27"/>
      <c r="AA853" s="27"/>
      <c r="AB853" s="27"/>
      <c r="AC853" s="27"/>
      <c r="AD853" s="27"/>
      <c r="AE853" s="27"/>
      <c r="AF853" s="27"/>
      <c r="AG853" s="27"/>
      <c r="AH853" s="7"/>
      <c r="AI853" s="316"/>
    </row>
    <row r="854" spans="1:35" x14ac:dyDescent="0.25">
      <c r="C854" s="7"/>
      <c r="D854" s="9"/>
      <c r="E854" s="27"/>
      <c r="F854" s="27"/>
      <c r="G854" s="27"/>
      <c r="H854" s="27"/>
      <c r="I854" s="27"/>
      <c r="J854" s="27"/>
      <c r="K854" s="27"/>
      <c r="L854" s="27"/>
      <c r="M854" s="27"/>
      <c r="N854" s="27"/>
      <c r="O854" s="27"/>
      <c r="P854" s="27"/>
      <c r="Q854" s="27"/>
      <c r="R854" s="27"/>
      <c r="S854" s="27"/>
      <c r="T854" s="27"/>
      <c r="U854" s="27"/>
      <c r="V854" s="27"/>
      <c r="W854" s="27"/>
      <c r="X854" s="27"/>
      <c r="Y854" s="27"/>
      <c r="Z854" s="27"/>
      <c r="AA854" s="27"/>
      <c r="AB854" s="27"/>
      <c r="AC854" s="27"/>
      <c r="AD854" s="27"/>
      <c r="AE854" s="27"/>
      <c r="AF854" s="27"/>
      <c r="AG854" s="27"/>
      <c r="AH854" s="7"/>
      <c r="AI854" s="316"/>
    </row>
    <row r="855" spans="1:35" x14ac:dyDescent="0.25">
      <c r="A855" s="363" t="s">
        <v>1904</v>
      </c>
      <c r="B855" s="363"/>
      <c r="C855" s="7"/>
      <c r="D855" s="9"/>
      <c r="E855" s="27"/>
      <c r="F855" s="27"/>
      <c r="G855" s="27"/>
      <c r="H855" s="27"/>
      <c r="I855" s="27"/>
      <c r="J855" s="27"/>
      <c r="K855" s="27"/>
      <c r="L855" s="27"/>
      <c r="M855" s="27"/>
      <c r="N855" s="27"/>
      <c r="O855" s="27"/>
      <c r="P855" s="27"/>
      <c r="Q855" s="27"/>
      <c r="R855" s="27"/>
      <c r="S855" s="27"/>
      <c r="T855" s="27"/>
      <c r="U855" s="27"/>
      <c r="V855" s="27"/>
      <c r="W855" s="27"/>
      <c r="X855" s="27"/>
      <c r="Y855" s="27"/>
      <c r="Z855" s="27"/>
      <c r="AA855" s="27"/>
      <c r="AB855" s="27"/>
      <c r="AC855" s="27"/>
      <c r="AD855" s="27"/>
      <c r="AE855" s="27"/>
      <c r="AF855" s="27"/>
      <c r="AG855" s="27"/>
      <c r="AH855" s="7"/>
      <c r="AI855" s="316"/>
    </row>
    <row r="856" spans="1:35" x14ac:dyDescent="0.25">
      <c r="A856" s="173" t="s">
        <v>739</v>
      </c>
      <c r="C856" s="7"/>
      <c r="D856" s="9"/>
      <c r="E856" s="27"/>
      <c r="F856" s="27"/>
      <c r="G856" s="27"/>
      <c r="H856" s="27"/>
      <c r="I856" s="27"/>
      <c r="J856" s="27"/>
      <c r="K856" s="27"/>
      <c r="L856" s="27"/>
      <c r="M856" s="27"/>
      <c r="N856" s="27"/>
      <c r="O856" s="27"/>
      <c r="P856" s="27"/>
      <c r="Q856" s="27"/>
      <c r="R856" s="27"/>
      <c r="S856" s="27"/>
      <c r="T856" s="27"/>
      <c r="U856" s="27"/>
      <c r="V856" s="27"/>
      <c r="W856" s="27"/>
      <c r="X856" s="27"/>
      <c r="Y856" s="27"/>
      <c r="Z856" s="27"/>
      <c r="AA856" s="27"/>
      <c r="AB856" s="27"/>
      <c r="AC856" s="27"/>
      <c r="AD856" s="27"/>
      <c r="AE856" s="27"/>
      <c r="AF856" s="27"/>
      <c r="AG856" s="27"/>
      <c r="AH856" s="7"/>
      <c r="AI856" s="316"/>
    </row>
    <row r="857" spans="1:35" ht="15.75" thickBot="1" x14ac:dyDescent="0.3">
      <c r="C857" s="362" t="s">
        <v>3794</v>
      </c>
      <c r="D857" s="362"/>
      <c r="E857" s="362"/>
      <c r="F857" s="362"/>
      <c r="G857" s="362"/>
      <c r="H857" s="362"/>
      <c r="I857" s="362"/>
      <c r="J857" s="362"/>
      <c r="K857" s="362"/>
      <c r="L857" s="362"/>
      <c r="M857" s="362"/>
      <c r="N857" s="362"/>
      <c r="O857" s="362"/>
      <c r="P857" s="362"/>
      <c r="Q857" s="362"/>
      <c r="R857" s="362"/>
      <c r="S857" s="362"/>
      <c r="T857" s="362"/>
      <c r="U857" s="362"/>
      <c r="V857" s="362"/>
      <c r="W857" s="362"/>
      <c r="X857" s="362"/>
      <c r="Y857" s="362"/>
      <c r="Z857" s="362"/>
      <c r="AA857" s="362"/>
      <c r="AB857" s="362"/>
      <c r="AC857" s="362"/>
      <c r="AD857" s="362"/>
      <c r="AE857" s="362"/>
      <c r="AF857" s="362"/>
      <c r="AG857" s="362"/>
      <c r="AH857" s="362"/>
      <c r="AI857" s="362"/>
    </row>
    <row r="858" spans="1:35" x14ac:dyDescent="0.25">
      <c r="C858" s="319"/>
      <c r="D858" s="320"/>
      <c r="E858" s="320"/>
      <c r="F858" s="320"/>
      <c r="G858" s="320"/>
      <c r="H858" s="320"/>
      <c r="I858" s="320"/>
      <c r="J858" s="323" t="s">
        <v>58</v>
      </c>
      <c r="K858" s="324"/>
      <c r="L858" s="324"/>
      <c r="M858" s="324"/>
      <c r="N858" s="324"/>
      <c r="O858" s="324"/>
      <c r="P858" s="324"/>
      <c r="Q858" s="324"/>
      <c r="R858" s="324"/>
      <c r="S858" s="324"/>
      <c r="T858" s="324"/>
      <c r="U858" s="324"/>
      <c r="V858" s="324"/>
      <c r="W858" s="324"/>
      <c r="X858" s="324"/>
      <c r="Y858" s="324"/>
      <c r="Z858" s="324"/>
      <c r="AA858" s="324"/>
      <c r="AB858" s="325"/>
      <c r="AC858" s="332" t="s">
        <v>772</v>
      </c>
      <c r="AD858" s="333"/>
      <c r="AE858" s="333"/>
      <c r="AF858" s="333"/>
      <c r="AG858" s="333"/>
      <c r="AH858" s="333"/>
      <c r="AI858" s="334"/>
    </row>
    <row r="859" spans="1:35" ht="15.75" thickBot="1" x14ac:dyDescent="0.3">
      <c r="C859" s="321"/>
      <c r="D859" s="322"/>
      <c r="E859" s="322"/>
      <c r="F859" s="322"/>
      <c r="G859" s="322"/>
      <c r="H859" s="322"/>
      <c r="I859" s="322"/>
      <c r="J859" s="326"/>
      <c r="K859" s="327"/>
      <c r="L859" s="327"/>
      <c r="M859" s="327"/>
      <c r="N859" s="327"/>
      <c r="O859" s="327"/>
      <c r="P859" s="327"/>
      <c r="Q859" s="327"/>
      <c r="R859" s="327"/>
      <c r="S859" s="327"/>
      <c r="T859" s="327"/>
      <c r="U859" s="327"/>
      <c r="V859" s="327"/>
      <c r="W859" s="327"/>
      <c r="X859" s="327"/>
      <c r="Y859" s="327"/>
      <c r="Z859" s="327"/>
      <c r="AA859" s="327"/>
      <c r="AB859" s="328"/>
      <c r="AC859" s="335" t="str">
        <f>IF($AC$2&lt;&gt;"",$AC$2,"")</f>
        <v/>
      </c>
      <c r="AD859" s="336"/>
      <c r="AE859" s="336"/>
      <c r="AF859" s="336"/>
      <c r="AG859" s="336"/>
      <c r="AH859" s="336"/>
      <c r="AI859" s="337"/>
    </row>
    <row r="860" spans="1:35" x14ac:dyDescent="0.25">
      <c r="C860" s="338" t="s">
        <v>1906</v>
      </c>
      <c r="D860" s="339"/>
      <c r="E860" s="339"/>
      <c r="F860" s="339"/>
      <c r="G860" s="339"/>
      <c r="H860" s="339"/>
      <c r="I860" s="340"/>
      <c r="J860" s="326"/>
      <c r="K860" s="327"/>
      <c r="L860" s="327"/>
      <c r="M860" s="327"/>
      <c r="N860" s="327"/>
      <c r="O860" s="327"/>
      <c r="P860" s="327"/>
      <c r="Q860" s="327"/>
      <c r="R860" s="327"/>
      <c r="S860" s="327"/>
      <c r="T860" s="327"/>
      <c r="U860" s="327"/>
      <c r="V860" s="327"/>
      <c r="W860" s="327"/>
      <c r="X860" s="327"/>
      <c r="Y860" s="327"/>
      <c r="Z860" s="327"/>
      <c r="AA860" s="327"/>
      <c r="AB860" s="328"/>
      <c r="AC860" s="323" t="s">
        <v>59</v>
      </c>
      <c r="AD860" s="324"/>
      <c r="AE860" s="324"/>
      <c r="AF860" s="324"/>
      <c r="AG860" s="324"/>
      <c r="AH860" s="324"/>
      <c r="AI860" s="325"/>
    </row>
    <row r="861" spans="1:35" ht="15.75" thickBot="1" x14ac:dyDescent="0.3">
      <c r="C861" s="341" t="s">
        <v>1905</v>
      </c>
      <c r="D861" s="342"/>
      <c r="E861" s="342"/>
      <c r="F861" s="342"/>
      <c r="G861" s="342"/>
      <c r="H861" s="342"/>
      <c r="I861" s="343"/>
      <c r="J861" s="326"/>
      <c r="K861" s="327"/>
      <c r="L861" s="327"/>
      <c r="M861" s="327"/>
      <c r="N861" s="327"/>
      <c r="O861" s="327"/>
      <c r="P861" s="327"/>
      <c r="Q861" s="327"/>
      <c r="R861" s="327"/>
      <c r="S861" s="327"/>
      <c r="T861" s="327"/>
      <c r="U861" s="327"/>
      <c r="V861" s="327"/>
      <c r="W861" s="327"/>
      <c r="X861" s="327"/>
      <c r="Y861" s="327"/>
      <c r="Z861" s="327"/>
      <c r="AA861" s="327"/>
      <c r="AB861" s="328"/>
      <c r="AC861" s="335" t="str">
        <f>IF($AC$4&lt;&gt;"",$AC$4,"")</f>
        <v/>
      </c>
      <c r="AD861" s="336"/>
      <c r="AE861" s="336"/>
      <c r="AF861" s="336"/>
      <c r="AG861" s="336"/>
      <c r="AH861" s="336"/>
      <c r="AI861" s="337"/>
    </row>
    <row r="862" spans="1:35" ht="15.75" thickBot="1" x14ac:dyDescent="0.3">
      <c r="C862" s="344"/>
      <c r="D862" s="345"/>
      <c r="E862" s="345"/>
      <c r="F862" s="345"/>
      <c r="G862" s="345"/>
      <c r="H862" s="345"/>
      <c r="I862" s="346"/>
      <c r="J862" s="329"/>
      <c r="K862" s="330"/>
      <c r="L862" s="330"/>
      <c r="M862" s="330"/>
      <c r="N862" s="330"/>
      <c r="O862" s="330"/>
      <c r="P862" s="330"/>
      <c r="Q862" s="330"/>
      <c r="R862" s="330"/>
      <c r="S862" s="330"/>
      <c r="T862" s="330"/>
      <c r="U862" s="330"/>
      <c r="V862" s="330"/>
      <c r="W862" s="330"/>
      <c r="X862" s="330"/>
      <c r="Y862" s="330"/>
      <c r="Z862" s="330"/>
      <c r="AA862" s="330"/>
      <c r="AB862" s="331"/>
      <c r="AC862" s="347" t="s">
        <v>1916</v>
      </c>
      <c r="AD862" s="348"/>
      <c r="AE862" s="348"/>
      <c r="AF862" s="348"/>
      <c r="AG862" s="349" t="str">
        <f>IF($AG$5&lt;&gt;"",$AG$5,"")</f>
        <v>3</v>
      </c>
      <c r="AH862" s="349"/>
      <c r="AI862" s="75"/>
    </row>
    <row r="863" spans="1:35" x14ac:dyDescent="0.25">
      <c r="C863" s="21"/>
      <c r="D863" s="21"/>
      <c r="E863" s="21"/>
      <c r="F863" s="21"/>
      <c r="G863" s="21"/>
      <c r="H863" s="21"/>
      <c r="I863" s="21"/>
      <c r="J863" s="21"/>
      <c r="K863" s="21"/>
      <c r="L863" s="21"/>
      <c r="M863" s="21"/>
      <c r="N863" s="21"/>
      <c r="O863" s="21"/>
      <c r="P863" s="21"/>
      <c r="Q863" s="21"/>
      <c r="R863" s="21"/>
      <c r="S863" s="21"/>
      <c r="T863" s="21"/>
      <c r="U863" s="21"/>
      <c r="V863" s="21"/>
      <c r="W863" s="21"/>
      <c r="X863" s="21"/>
      <c r="Y863" s="21"/>
      <c r="Z863" s="21"/>
      <c r="AA863" s="21"/>
      <c r="AB863" s="21"/>
      <c r="AC863" s="21"/>
      <c r="AD863" s="21"/>
      <c r="AE863" s="21"/>
      <c r="AF863" s="21"/>
      <c r="AG863" s="21"/>
      <c r="AH863" s="7"/>
      <c r="AI863" s="7"/>
    </row>
    <row r="864" spans="1:35" ht="18.75" x14ac:dyDescent="0.3">
      <c r="C864" s="78"/>
      <c r="D864" s="79"/>
      <c r="E864" s="80"/>
      <c r="F864" s="80"/>
      <c r="G864" s="80"/>
      <c r="H864" s="79"/>
      <c r="I864" s="79"/>
      <c r="J864" s="79"/>
      <c r="K864" s="79"/>
      <c r="L864" s="79"/>
      <c r="M864" s="79"/>
      <c r="N864" s="79"/>
      <c r="O864" s="79"/>
      <c r="P864" s="81"/>
      <c r="Q864" s="81"/>
      <c r="R864" s="81"/>
      <c r="S864" s="81"/>
      <c r="T864" s="79"/>
      <c r="U864" s="79"/>
      <c r="V864" s="79"/>
      <c r="W864" s="79"/>
      <c r="X864" s="79"/>
      <c r="Y864" s="79"/>
      <c r="Z864" s="79"/>
      <c r="AA864" s="79"/>
      <c r="AB864" s="79"/>
      <c r="AC864" s="79"/>
      <c r="AD864" s="79"/>
      <c r="AE864" s="79"/>
      <c r="AF864" s="79"/>
      <c r="AG864" s="79"/>
      <c r="AH864" s="80"/>
      <c r="AI864" s="80"/>
    </row>
    <row r="865" spans="3:35" x14ac:dyDescent="0.25">
      <c r="C865" s="80"/>
      <c r="D865" s="99"/>
      <c r="E865" s="99"/>
      <c r="F865" s="99"/>
      <c r="G865" s="99"/>
      <c r="H865" s="99"/>
      <c r="I865" s="99"/>
      <c r="J865" s="99"/>
      <c r="K865" s="99"/>
      <c r="L865" s="99"/>
      <c r="M865" s="99"/>
      <c r="N865" s="99"/>
      <c r="O865" s="99"/>
      <c r="P865" s="99"/>
      <c r="Q865" s="99"/>
      <c r="R865" s="99"/>
      <c r="S865" s="99"/>
      <c r="T865" s="99"/>
      <c r="U865" s="99"/>
      <c r="V865" s="99"/>
      <c r="W865" s="99"/>
      <c r="X865" s="99"/>
      <c r="Y865" s="99"/>
      <c r="Z865" s="99"/>
      <c r="AA865" s="99"/>
      <c r="AB865" s="99"/>
      <c r="AC865" s="99"/>
      <c r="AD865" s="99"/>
      <c r="AE865" s="99"/>
      <c r="AF865" s="99"/>
      <c r="AG865" s="99"/>
      <c r="AH865" s="79"/>
      <c r="AI865" s="80"/>
    </row>
    <row r="866" spans="3:35" x14ac:dyDescent="0.25">
      <c r="C866" s="80"/>
      <c r="D866" s="99"/>
      <c r="E866" s="99"/>
      <c r="F866" s="99"/>
      <c r="G866" s="99"/>
      <c r="H866" s="99"/>
      <c r="I866" s="99"/>
      <c r="J866" s="99"/>
      <c r="K866" s="99"/>
      <c r="L866" s="99"/>
      <c r="M866" s="99"/>
      <c r="N866" s="99"/>
      <c r="O866" s="99"/>
      <c r="P866" s="99"/>
      <c r="Q866" s="99"/>
      <c r="R866" s="99"/>
      <c r="S866" s="99"/>
      <c r="T866" s="99"/>
      <c r="U866" s="99"/>
      <c r="V866" s="99"/>
      <c r="W866" s="99"/>
      <c r="X866" s="99"/>
      <c r="Y866" s="99"/>
      <c r="Z866" s="99"/>
      <c r="AA866" s="99"/>
      <c r="AB866" s="99"/>
      <c r="AC866" s="99"/>
      <c r="AD866" s="99"/>
      <c r="AE866" s="99"/>
      <c r="AF866" s="99"/>
      <c r="AG866" s="99"/>
      <c r="AH866" s="79"/>
      <c r="AI866" s="80"/>
    </row>
    <row r="867" spans="3:35" x14ac:dyDescent="0.25">
      <c r="C867" s="80"/>
      <c r="D867" s="99"/>
      <c r="E867" s="99"/>
      <c r="F867" s="99"/>
      <c r="G867" s="99"/>
      <c r="H867" s="99"/>
      <c r="I867" s="99"/>
      <c r="J867" s="99"/>
      <c r="K867" s="99"/>
      <c r="L867" s="99"/>
      <c r="M867" s="99"/>
      <c r="N867" s="99"/>
      <c r="O867" s="99"/>
      <c r="P867" s="99"/>
      <c r="Q867" s="99"/>
      <c r="R867" s="99"/>
      <c r="S867" s="99"/>
      <c r="T867" s="99"/>
      <c r="U867" s="99"/>
      <c r="V867" s="99"/>
      <c r="W867" s="99"/>
      <c r="X867" s="99"/>
      <c r="Y867" s="99"/>
      <c r="Z867" s="99"/>
      <c r="AA867" s="99"/>
      <c r="AB867" s="99"/>
      <c r="AC867" s="99"/>
      <c r="AD867" s="99"/>
      <c r="AE867" s="99"/>
      <c r="AF867" s="99"/>
      <c r="AG867" s="99"/>
      <c r="AH867" s="79"/>
      <c r="AI867" s="80"/>
    </row>
    <row r="868" spans="3:35" x14ac:dyDescent="0.25">
      <c r="C868" s="79"/>
      <c r="D868" s="82"/>
      <c r="E868" s="79"/>
      <c r="F868" s="79"/>
      <c r="G868" s="79"/>
      <c r="H868" s="79"/>
      <c r="I868" s="79"/>
      <c r="J868" s="79"/>
      <c r="K868" s="79"/>
      <c r="L868" s="79"/>
      <c r="M868" s="79"/>
      <c r="N868" s="79"/>
      <c r="O868" s="79"/>
      <c r="P868" s="79"/>
      <c r="Q868" s="79"/>
      <c r="R868" s="79"/>
      <c r="S868" s="79"/>
      <c r="T868" s="79"/>
      <c r="U868" s="79"/>
      <c r="V868" s="79"/>
      <c r="W868" s="79"/>
      <c r="X868" s="79"/>
      <c r="Y868" s="79"/>
      <c r="Z868" s="79"/>
      <c r="AA868" s="79"/>
      <c r="AB868" s="79"/>
      <c r="AC868" s="79"/>
      <c r="AD868" s="79"/>
      <c r="AE868" s="79"/>
      <c r="AF868" s="79"/>
      <c r="AG868" s="79"/>
      <c r="AH868" s="79"/>
      <c r="AI868" s="79"/>
    </row>
    <row r="869" spans="3:35" x14ac:dyDescent="0.25">
      <c r="C869" s="79"/>
      <c r="D869" s="82"/>
      <c r="E869" s="79"/>
      <c r="F869" s="79"/>
      <c r="G869" s="79"/>
      <c r="H869" s="79"/>
      <c r="I869" s="79"/>
      <c r="J869" s="79"/>
      <c r="K869" s="79"/>
      <c r="L869" s="79"/>
      <c r="M869" s="79"/>
      <c r="N869" s="79"/>
      <c r="O869" s="79"/>
      <c r="P869" s="79"/>
      <c r="Q869" s="79"/>
      <c r="R869" s="79"/>
      <c r="S869" s="79"/>
      <c r="T869" s="79"/>
      <c r="U869" s="79"/>
      <c r="V869" s="79"/>
      <c r="W869" s="79"/>
      <c r="X869" s="79"/>
      <c r="Y869" s="79"/>
      <c r="Z869" s="79"/>
      <c r="AA869" s="79"/>
      <c r="AB869" s="79"/>
      <c r="AC869" s="79"/>
      <c r="AD869" s="79"/>
      <c r="AE869" s="79"/>
      <c r="AF869" s="79"/>
      <c r="AG869" s="79"/>
      <c r="AH869" s="79"/>
      <c r="AI869" s="79"/>
    </row>
    <row r="870" spans="3:35" x14ac:dyDescent="0.25">
      <c r="C870" s="100"/>
      <c r="D870" s="100"/>
      <c r="E870" s="100"/>
      <c r="F870" s="100"/>
      <c r="G870" s="100"/>
      <c r="H870" s="100"/>
      <c r="I870" s="100"/>
      <c r="J870" s="100"/>
      <c r="K870" s="100"/>
      <c r="L870" s="100"/>
      <c r="M870" s="100"/>
      <c r="N870" s="100"/>
      <c r="O870" s="100"/>
      <c r="P870" s="100"/>
      <c r="Q870" s="100"/>
      <c r="R870" s="100"/>
      <c r="S870" s="83"/>
      <c r="T870" s="100"/>
      <c r="U870" s="100"/>
      <c r="V870" s="100"/>
      <c r="W870" s="100"/>
      <c r="X870" s="100"/>
      <c r="Y870" s="100"/>
      <c r="Z870" s="100"/>
      <c r="AA870" s="100"/>
      <c r="AB870" s="100"/>
      <c r="AC870" s="100"/>
      <c r="AD870" s="100"/>
      <c r="AE870" s="100"/>
      <c r="AF870" s="100"/>
      <c r="AG870" s="100"/>
      <c r="AH870" s="100"/>
      <c r="AI870" s="100"/>
    </row>
    <row r="871" spans="3:35" x14ac:dyDescent="0.25">
      <c r="C871" s="100"/>
      <c r="D871" s="100"/>
      <c r="E871" s="100"/>
      <c r="F871" s="100"/>
      <c r="G871" s="100"/>
      <c r="H871" s="100"/>
      <c r="I871" s="100"/>
      <c r="J871" s="100"/>
      <c r="K871" s="100"/>
      <c r="L871" s="100"/>
      <c r="M871" s="100"/>
      <c r="N871" s="100"/>
      <c r="O871" s="100"/>
      <c r="P871" s="100"/>
      <c r="Q871" s="100"/>
      <c r="R871" s="100"/>
      <c r="S871" s="84"/>
      <c r="T871" s="100"/>
      <c r="U871" s="100"/>
      <c r="V871" s="100"/>
      <c r="W871" s="100"/>
      <c r="X871" s="100"/>
      <c r="Y871" s="100"/>
      <c r="Z871" s="100"/>
      <c r="AA871" s="100"/>
      <c r="AB871" s="100"/>
      <c r="AC871" s="100"/>
      <c r="AD871" s="100"/>
      <c r="AE871" s="100"/>
      <c r="AF871" s="100"/>
      <c r="AG871" s="100"/>
      <c r="AH871" s="100"/>
      <c r="AI871" s="100"/>
    </row>
    <row r="872" spans="3:35" x14ac:dyDescent="0.25">
      <c r="C872" s="79"/>
      <c r="D872" s="79"/>
      <c r="E872" s="80"/>
      <c r="F872" s="80"/>
      <c r="G872" s="80"/>
      <c r="H872" s="80"/>
      <c r="I872" s="80"/>
      <c r="J872" s="85"/>
      <c r="K872" s="86"/>
      <c r="L872" s="85"/>
      <c r="M872" s="87"/>
      <c r="N872" s="87"/>
      <c r="O872" s="87"/>
      <c r="P872" s="87"/>
      <c r="Q872" s="87"/>
      <c r="R872" s="80"/>
      <c r="S872" s="80"/>
      <c r="T872" s="80"/>
      <c r="U872" s="79"/>
      <c r="V872" s="79"/>
      <c r="W872" s="80"/>
      <c r="X872" s="80"/>
      <c r="Y872" s="80"/>
      <c r="Z872" s="80"/>
      <c r="AA872" s="80"/>
      <c r="AB872" s="85"/>
      <c r="AC872" s="86"/>
      <c r="AD872" s="85"/>
      <c r="AE872" s="87"/>
      <c r="AF872" s="87"/>
      <c r="AG872" s="87"/>
      <c r="AH872" s="87"/>
      <c r="AI872" s="87"/>
    </row>
    <row r="873" spans="3:35" x14ac:dyDescent="0.25">
      <c r="C873" s="79"/>
      <c r="D873" s="80"/>
      <c r="E873" s="80"/>
      <c r="F873" s="80"/>
      <c r="G873" s="80"/>
      <c r="H873" s="80"/>
      <c r="I873" s="80"/>
      <c r="J873" s="87"/>
      <c r="K873" s="87"/>
      <c r="L873" s="87"/>
      <c r="M873" s="87"/>
      <c r="N873" s="87"/>
      <c r="O873" s="87"/>
      <c r="P873" s="87"/>
      <c r="Q873" s="87"/>
      <c r="R873" s="80"/>
      <c r="S873" s="80"/>
      <c r="T873" s="80"/>
      <c r="U873" s="79"/>
      <c r="V873" s="79"/>
      <c r="W873" s="80"/>
      <c r="X873" s="80"/>
      <c r="Y873" s="80"/>
      <c r="Z873" s="80"/>
      <c r="AA873" s="80"/>
      <c r="AB873" s="87"/>
      <c r="AC873" s="87"/>
      <c r="AD873" s="87"/>
      <c r="AE873" s="87"/>
      <c r="AF873" s="87"/>
      <c r="AG873" s="87"/>
      <c r="AH873" s="87"/>
      <c r="AI873" s="87"/>
    </row>
    <row r="874" spans="3:35" x14ac:dyDescent="0.25">
      <c r="C874" s="79"/>
      <c r="D874" s="88"/>
      <c r="E874" s="88"/>
      <c r="F874" s="88"/>
      <c r="G874" s="88"/>
      <c r="H874" s="88"/>
      <c r="I874" s="87"/>
      <c r="J874" s="87"/>
      <c r="K874" s="87"/>
      <c r="L874" s="87"/>
      <c r="M874" s="87"/>
      <c r="N874" s="87"/>
      <c r="O874" s="87"/>
      <c r="P874" s="87"/>
      <c r="Q874" s="87"/>
      <c r="R874" s="80"/>
      <c r="S874" s="80"/>
      <c r="T874" s="80"/>
      <c r="U874" s="79"/>
      <c r="V874" s="79"/>
      <c r="W874" s="88"/>
      <c r="X874" s="88"/>
      <c r="Y874" s="88"/>
      <c r="Z874" s="88"/>
      <c r="AA874" s="88"/>
      <c r="AB874" s="87"/>
      <c r="AC874" s="87"/>
      <c r="AD874" s="87"/>
      <c r="AE874" s="87"/>
      <c r="AF874" s="87"/>
      <c r="AG874" s="87"/>
      <c r="AH874" s="87"/>
      <c r="AI874" s="87"/>
    </row>
    <row r="875" spans="3:35" x14ac:dyDescent="0.25">
      <c r="C875" s="79"/>
      <c r="D875" s="88"/>
      <c r="E875" s="88"/>
      <c r="F875" s="88"/>
      <c r="G875" s="88"/>
      <c r="H875" s="88"/>
      <c r="I875" s="87"/>
      <c r="J875" s="87"/>
      <c r="K875" s="87"/>
      <c r="L875" s="87"/>
      <c r="M875" s="87"/>
      <c r="N875" s="87"/>
      <c r="O875" s="87"/>
      <c r="P875" s="87"/>
      <c r="Q875" s="87"/>
      <c r="R875" s="80"/>
      <c r="S875" s="80"/>
      <c r="T875" s="80"/>
      <c r="U875" s="79"/>
      <c r="V875" s="79"/>
      <c r="W875" s="88"/>
      <c r="X875" s="88"/>
      <c r="Y875" s="88"/>
      <c r="Z875" s="88"/>
      <c r="AA875" s="88"/>
      <c r="AB875" s="87"/>
      <c r="AC875" s="87"/>
      <c r="AD875" s="87"/>
      <c r="AE875" s="87"/>
      <c r="AF875" s="87"/>
      <c r="AG875" s="87"/>
      <c r="AH875" s="87"/>
      <c r="AI875" s="87"/>
    </row>
    <row r="876" spans="3:35" x14ac:dyDescent="0.25">
      <c r="C876" s="80"/>
      <c r="D876" s="80"/>
      <c r="E876" s="80"/>
      <c r="F876" s="80"/>
      <c r="G876" s="80"/>
      <c r="H876" s="80"/>
      <c r="I876" s="80"/>
      <c r="J876" s="80"/>
      <c r="K876" s="80"/>
      <c r="L876" s="80"/>
      <c r="M876" s="80"/>
      <c r="N876" s="80"/>
      <c r="O876" s="80"/>
      <c r="P876" s="80"/>
      <c r="Q876" s="80"/>
      <c r="R876" s="80"/>
      <c r="S876" s="80"/>
      <c r="T876" s="80"/>
      <c r="U876" s="80"/>
      <c r="V876" s="80"/>
      <c r="W876" s="80"/>
      <c r="X876" s="80"/>
      <c r="Y876" s="80"/>
      <c r="Z876" s="80"/>
      <c r="AA876" s="80"/>
      <c r="AB876" s="80"/>
      <c r="AC876" s="80"/>
      <c r="AD876" s="80"/>
      <c r="AE876" s="80"/>
      <c r="AF876" s="80"/>
      <c r="AG876" s="80"/>
      <c r="AH876" s="80"/>
      <c r="AI876" s="80"/>
    </row>
    <row r="877" spans="3:35" x14ac:dyDescent="0.25">
      <c r="C877" s="80"/>
      <c r="D877" s="79"/>
      <c r="E877" s="79"/>
      <c r="F877" s="79"/>
      <c r="G877" s="79"/>
      <c r="H877" s="79"/>
      <c r="I877" s="79"/>
      <c r="J877" s="79"/>
      <c r="K877" s="80"/>
      <c r="L877" s="80"/>
      <c r="M877" s="80"/>
      <c r="N877" s="80"/>
      <c r="O877" s="80"/>
      <c r="P877" s="80"/>
      <c r="Q877" s="80"/>
      <c r="R877" s="80"/>
      <c r="S877" s="80"/>
      <c r="T877" s="80"/>
      <c r="U877" s="80"/>
      <c r="V877" s="82"/>
      <c r="W877" s="79"/>
      <c r="X877" s="79"/>
      <c r="Y877" s="79"/>
      <c r="Z877" s="79"/>
      <c r="AA877" s="79"/>
      <c r="AB877" s="79"/>
      <c r="AC877" s="80"/>
      <c r="AD877" s="80"/>
      <c r="AE877" s="80"/>
      <c r="AF877" s="80"/>
      <c r="AG877" s="80"/>
      <c r="AH877" s="80"/>
      <c r="AI877" s="80"/>
    </row>
    <row r="878" spans="3:35" x14ac:dyDescent="0.25">
      <c r="C878" s="80"/>
      <c r="D878" s="80"/>
      <c r="E878" s="80"/>
      <c r="F878" s="80"/>
      <c r="G878" s="80"/>
      <c r="H878" s="80"/>
      <c r="I878" s="87"/>
      <c r="J878" s="87"/>
      <c r="K878" s="87"/>
      <c r="L878" s="87"/>
      <c r="M878" s="87"/>
      <c r="N878" s="87"/>
      <c r="O878" s="87"/>
      <c r="P878" s="87"/>
      <c r="Q878" s="87"/>
      <c r="R878" s="80"/>
      <c r="S878" s="80"/>
      <c r="T878" s="80"/>
      <c r="U878" s="80"/>
      <c r="V878" s="79"/>
      <c r="W878" s="80"/>
      <c r="X878" s="80"/>
      <c r="Y878" s="80"/>
      <c r="Z878" s="80"/>
      <c r="AA878" s="80"/>
      <c r="AB878" s="87"/>
      <c r="AC878" s="87"/>
      <c r="AD878" s="87"/>
      <c r="AE878" s="87"/>
      <c r="AF878" s="87"/>
      <c r="AG878" s="87"/>
      <c r="AH878" s="87"/>
      <c r="AI878" s="87"/>
    </row>
    <row r="879" spans="3:35" x14ac:dyDescent="0.25">
      <c r="C879" s="80"/>
      <c r="D879" s="80"/>
      <c r="E879" s="80"/>
      <c r="F879" s="80"/>
      <c r="G879" s="80"/>
      <c r="H879" s="80"/>
      <c r="I879" s="87"/>
      <c r="J879" s="87"/>
      <c r="K879" s="87"/>
      <c r="L879" s="87"/>
      <c r="M879" s="87"/>
      <c r="N879" s="87"/>
      <c r="O879" s="87"/>
      <c r="P879" s="87"/>
      <c r="Q879" s="87"/>
      <c r="R879" s="80"/>
      <c r="S879" s="80"/>
      <c r="T879" s="80"/>
      <c r="U879" s="80"/>
      <c r="V879" s="79"/>
      <c r="W879" s="80"/>
      <c r="X879" s="80"/>
      <c r="Y879" s="80"/>
      <c r="Z879" s="80"/>
      <c r="AA879" s="80"/>
      <c r="AB879" s="87"/>
      <c r="AC879" s="87"/>
      <c r="AD879" s="87"/>
      <c r="AE879" s="87"/>
      <c r="AF879" s="87"/>
      <c r="AG879" s="87"/>
      <c r="AH879" s="87"/>
      <c r="AI879" s="87"/>
    </row>
    <row r="880" spans="3:35" x14ac:dyDescent="0.25">
      <c r="C880" s="80"/>
      <c r="D880" s="79"/>
      <c r="E880" s="80"/>
      <c r="F880" s="80"/>
      <c r="G880" s="80"/>
      <c r="H880" s="80"/>
      <c r="I880" s="87"/>
      <c r="J880" s="87"/>
      <c r="K880" s="87"/>
      <c r="L880" s="87"/>
      <c r="M880" s="87"/>
      <c r="N880" s="87"/>
      <c r="O880" s="87"/>
      <c r="P880" s="87"/>
      <c r="Q880" s="87"/>
      <c r="R880" s="80"/>
      <c r="S880" s="80"/>
      <c r="T880" s="80"/>
      <c r="U880" s="80"/>
      <c r="V880" s="79"/>
      <c r="W880" s="80"/>
      <c r="X880" s="80"/>
      <c r="Y880" s="80"/>
      <c r="Z880" s="80"/>
      <c r="AA880" s="80"/>
      <c r="AB880" s="87"/>
      <c r="AC880" s="87"/>
      <c r="AD880" s="87"/>
      <c r="AE880" s="87"/>
      <c r="AF880" s="87"/>
      <c r="AG880" s="87"/>
      <c r="AH880" s="87"/>
      <c r="AI880" s="87"/>
    </row>
    <row r="881" spans="3:35" x14ac:dyDescent="0.25">
      <c r="C881" s="80"/>
      <c r="D881" s="80"/>
      <c r="E881" s="80"/>
      <c r="F881" s="80"/>
      <c r="G881" s="80"/>
      <c r="H881" s="80"/>
      <c r="I881" s="80"/>
      <c r="J881" s="80"/>
      <c r="K881" s="80"/>
      <c r="L881" s="80"/>
      <c r="M881" s="80"/>
      <c r="N881" s="80"/>
      <c r="O881" s="80"/>
      <c r="P881" s="80"/>
      <c r="Q881" s="80"/>
      <c r="R881" s="80"/>
      <c r="S881" s="80"/>
      <c r="T881" s="80"/>
      <c r="U881" s="80"/>
      <c r="V881" s="80"/>
      <c r="W881" s="80"/>
      <c r="X881" s="80"/>
      <c r="Y881" s="80"/>
      <c r="Z881" s="80"/>
      <c r="AA881" s="80"/>
      <c r="AB881" s="80"/>
      <c r="AC881" s="80"/>
      <c r="AD881" s="80"/>
      <c r="AE881" s="80"/>
      <c r="AF881" s="80"/>
      <c r="AG881" s="80"/>
      <c r="AH881" s="80"/>
      <c r="AI881" s="80"/>
    </row>
    <row r="882" spans="3:35" x14ac:dyDescent="0.25">
      <c r="C882" s="80"/>
      <c r="D882" s="82"/>
      <c r="E882" s="79"/>
      <c r="F882" s="79"/>
      <c r="G882" s="79"/>
      <c r="H882" s="79"/>
      <c r="I882" s="79"/>
      <c r="J882" s="79"/>
      <c r="K882" s="79"/>
      <c r="L882" s="79"/>
      <c r="M882" s="79"/>
      <c r="N882" s="79"/>
      <c r="O882" s="79"/>
      <c r="P882" s="80"/>
      <c r="Q882" s="80"/>
      <c r="R882" s="80"/>
      <c r="S882" s="80"/>
      <c r="T882" s="80"/>
      <c r="U882" s="80"/>
      <c r="V882" s="82"/>
      <c r="W882" s="79"/>
      <c r="X882" s="79"/>
      <c r="Y882" s="79"/>
      <c r="Z882" s="79"/>
      <c r="AA882" s="79"/>
      <c r="AB882" s="79"/>
      <c r="AC882" s="79"/>
      <c r="AD882" s="79"/>
      <c r="AE882" s="79"/>
      <c r="AF882" s="79"/>
      <c r="AG882" s="79"/>
      <c r="AH882" s="80"/>
      <c r="AI882" s="80"/>
    </row>
    <row r="883" spans="3:35" x14ac:dyDescent="0.25">
      <c r="C883" s="80"/>
      <c r="D883" s="79"/>
      <c r="E883" s="80"/>
      <c r="F883" s="80"/>
      <c r="G883" s="80"/>
      <c r="H883" s="80"/>
      <c r="I883" s="80"/>
      <c r="J883" s="87"/>
      <c r="K883" s="87"/>
      <c r="L883" s="87"/>
      <c r="M883" s="87"/>
      <c r="N883" s="87"/>
      <c r="O883" s="87"/>
      <c r="P883" s="87"/>
      <c r="Q883" s="87"/>
      <c r="R883" s="80"/>
      <c r="S883" s="80"/>
      <c r="T883" s="80"/>
      <c r="U883" s="80"/>
      <c r="V883" s="79"/>
      <c r="W883" s="80"/>
      <c r="X883" s="80"/>
      <c r="Y883" s="80"/>
      <c r="Z883" s="80"/>
      <c r="AA883" s="80"/>
      <c r="AB883" s="87"/>
      <c r="AC883" s="87"/>
      <c r="AD883" s="87"/>
      <c r="AE883" s="87"/>
      <c r="AF883" s="87"/>
      <c r="AG883" s="87"/>
      <c r="AH883" s="87"/>
      <c r="AI883" s="87"/>
    </row>
    <row r="884" spans="3:35" x14ac:dyDescent="0.25">
      <c r="C884" s="80"/>
      <c r="D884" s="79"/>
      <c r="E884" s="80"/>
      <c r="F884" s="80"/>
      <c r="G884" s="80"/>
      <c r="H884" s="80"/>
      <c r="I884" s="80"/>
      <c r="J884" s="87"/>
      <c r="K884" s="87"/>
      <c r="L884" s="87"/>
      <c r="M884" s="87"/>
      <c r="N884" s="87"/>
      <c r="O884" s="87"/>
      <c r="P884" s="87"/>
      <c r="Q884" s="87"/>
      <c r="R884" s="80"/>
      <c r="S884" s="80"/>
      <c r="T884" s="80"/>
      <c r="U884" s="80"/>
      <c r="V884" s="79"/>
      <c r="W884" s="80"/>
      <c r="X884" s="80"/>
      <c r="Y884" s="80"/>
      <c r="Z884" s="80"/>
      <c r="AA884" s="80"/>
      <c r="AB884" s="87"/>
      <c r="AC884" s="87"/>
      <c r="AD884" s="87"/>
      <c r="AE884" s="87"/>
      <c r="AF884" s="87"/>
      <c r="AG884" s="87"/>
      <c r="AH884" s="87"/>
      <c r="AI884" s="87"/>
    </row>
    <row r="885" spans="3:35" x14ac:dyDescent="0.25">
      <c r="C885" s="80"/>
      <c r="D885" s="79"/>
      <c r="E885" s="80"/>
      <c r="F885" s="80"/>
      <c r="G885" s="80"/>
      <c r="H885" s="80"/>
      <c r="I885" s="80"/>
      <c r="J885" s="87"/>
      <c r="K885" s="87"/>
      <c r="L885" s="87"/>
      <c r="M885" s="87"/>
      <c r="N885" s="87"/>
      <c r="O885" s="87"/>
      <c r="P885" s="87"/>
      <c r="Q885" s="87"/>
      <c r="R885" s="80"/>
      <c r="S885" s="80"/>
      <c r="T885" s="80"/>
      <c r="U885" s="80"/>
      <c r="V885" s="79"/>
      <c r="W885" s="80"/>
      <c r="X885" s="80"/>
      <c r="Y885" s="80"/>
      <c r="Z885" s="80"/>
      <c r="AA885" s="80"/>
      <c r="AB885" s="87"/>
      <c r="AC885" s="87"/>
      <c r="AD885" s="87"/>
      <c r="AE885" s="87"/>
      <c r="AF885" s="87"/>
      <c r="AG885" s="87"/>
      <c r="AH885" s="87"/>
      <c r="AI885" s="87"/>
    </row>
    <row r="886" spans="3:35" x14ac:dyDescent="0.25">
      <c r="C886" s="80"/>
      <c r="D886" s="88"/>
      <c r="E886" s="88"/>
      <c r="F886" s="80"/>
      <c r="G886" s="88"/>
      <c r="H886" s="88"/>
      <c r="I886" s="80"/>
      <c r="J886" s="88"/>
      <c r="K886" s="88"/>
      <c r="L886" s="80"/>
      <c r="M886" s="88"/>
      <c r="N886" s="88"/>
      <c r="O886" s="80"/>
      <c r="P886" s="88"/>
      <c r="Q886" s="88"/>
      <c r="R886" s="80"/>
      <c r="S886" s="80"/>
      <c r="T886" s="80"/>
      <c r="U886" s="80"/>
      <c r="V886" s="88"/>
      <c r="W886" s="88"/>
      <c r="X886" s="80"/>
      <c r="Y886" s="88"/>
      <c r="Z886" s="88"/>
      <c r="AA886" s="80"/>
      <c r="AB886" s="88"/>
      <c r="AC886" s="88"/>
      <c r="AD886" s="80"/>
      <c r="AE886" s="88"/>
      <c r="AF886" s="88"/>
      <c r="AG886" s="80"/>
      <c r="AH886" s="88"/>
      <c r="AI886" s="88"/>
    </row>
    <row r="887" spans="3:35" x14ac:dyDescent="0.25">
      <c r="C887" s="79"/>
      <c r="D887" s="79"/>
      <c r="E887" s="80"/>
      <c r="F887" s="80"/>
      <c r="G887" s="80"/>
      <c r="H887" s="80"/>
      <c r="I887" s="80"/>
      <c r="J887" s="85"/>
      <c r="K887" s="86"/>
      <c r="L887" s="85"/>
      <c r="M887" s="87"/>
      <c r="N887" s="87"/>
      <c r="O887" s="87"/>
      <c r="P887" s="87"/>
      <c r="Q887" s="87"/>
      <c r="R887" s="80"/>
      <c r="S887" s="80"/>
      <c r="T887" s="80"/>
      <c r="U887" s="79"/>
      <c r="V887" s="79"/>
      <c r="W887" s="80"/>
      <c r="X887" s="80"/>
      <c r="Y887" s="80"/>
      <c r="Z887" s="80"/>
      <c r="AA887" s="80"/>
      <c r="AB887" s="85"/>
      <c r="AC887" s="86"/>
      <c r="AD887" s="85"/>
      <c r="AE887" s="87"/>
      <c r="AF887" s="87"/>
      <c r="AG887" s="87"/>
      <c r="AH887" s="87"/>
      <c r="AI887" s="87"/>
    </row>
    <row r="888" spans="3:35" x14ac:dyDescent="0.25">
      <c r="C888" s="79"/>
      <c r="D888" s="79"/>
      <c r="E888" s="88"/>
      <c r="F888" s="88"/>
      <c r="G888" s="88"/>
      <c r="H888" s="88"/>
      <c r="I888" s="88"/>
      <c r="J888" s="87"/>
      <c r="K888" s="87"/>
      <c r="L888" s="87"/>
      <c r="M888" s="87"/>
      <c r="N888" s="87"/>
      <c r="O888" s="87"/>
      <c r="P888" s="87"/>
      <c r="Q888" s="87"/>
      <c r="R888" s="80"/>
      <c r="S888" s="80"/>
      <c r="T888" s="80"/>
      <c r="U888" s="79"/>
      <c r="V888" s="79"/>
      <c r="W888" s="88"/>
      <c r="X888" s="88"/>
      <c r="Y888" s="88"/>
      <c r="Z888" s="88"/>
      <c r="AA888" s="88"/>
      <c r="AB888" s="87"/>
      <c r="AC888" s="87"/>
      <c r="AD888" s="87"/>
      <c r="AE888" s="87"/>
      <c r="AF888" s="87"/>
      <c r="AG888" s="87"/>
      <c r="AH888" s="87"/>
      <c r="AI888" s="87"/>
    </row>
    <row r="889" spans="3:35" x14ac:dyDescent="0.25">
      <c r="C889" s="79"/>
      <c r="D889" s="79"/>
      <c r="E889" s="88"/>
      <c r="F889" s="88"/>
      <c r="G889" s="88"/>
      <c r="H889" s="88"/>
      <c r="I889" s="88"/>
      <c r="J889" s="87"/>
      <c r="K889" s="87"/>
      <c r="L889" s="87"/>
      <c r="M889" s="87"/>
      <c r="N889" s="87"/>
      <c r="O889" s="87"/>
      <c r="P889" s="87"/>
      <c r="Q889" s="87"/>
      <c r="R889" s="80"/>
      <c r="S889" s="80"/>
      <c r="T889" s="80"/>
      <c r="U889" s="79"/>
      <c r="V889" s="79"/>
      <c r="W889" s="88"/>
      <c r="X889" s="88"/>
      <c r="Y889" s="88"/>
      <c r="Z889" s="88"/>
      <c r="AA889" s="88"/>
      <c r="AB889" s="87"/>
      <c r="AC889" s="87"/>
      <c r="AD889" s="87"/>
      <c r="AE889" s="87"/>
      <c r="AF889" s="87"/>
      <c r="AG889" s="87"/>
      <c r="AH889" s="87"/>
      <c r="AI889" s="87"/>
    </row>
    <row r="890" spans="3:35" x14ac:dyDescent="0.25">
      <c r="C890" s="79"/>
      <c r="D890" s="79"/>
      <c r="E890" s="79"/>
      <c r="F890" s="79"/>
      <c r="G890" s="79"/>
      <c r="H890" s="79"/>
      <c r="I890" s="79"/>
      <c r="J890" s="79"/>
      <c r="K890" s="79"/>
      <c r="L890" s="79"/>
      <c r="M890" s="79"/>
      <c r="N890" s="79"/>
      <c r="O890" s="79"/>
      <c r="P890" s="79"/>
      <c r="Q890" s="79"/>
      <c r="R890" s="79"/>
      <c r="S890" s="79"/>
      <c r="T890" s="80"/>
      <c r="U890" s="79"/>
      <c r="V890" s="79"/>
      <c r="W890" s="79"/>
      <c r="X890" s="79"/>
      <c r="Y890" s="79"/>
      <c r="Z890" s="79"/>
      <c r="AA890" s="79"/>
      <c r="AB890" s="79"/>
      <c r="AC890" s="79"/>
      <c r="AD890" s="79"/>
      <c r="AE890" s="79"/>
      <c r="AF890" s="79"/>
      <c r="AG890" s="79"/>
      <c r="AH890" s="79"/>
      <c r="AI890" s="79"/>
    </row>
    <row r="891" spans="3:35" x14ac:dyDescent="0.25">
      <c r="C891" s="79"/>
      <c r="D891" s="79"/>
      <c r="E891" s="79"/>
      <c r="F891" s="79"/>
      <c r="G891" s="79"/>
      <c r="H891" s="79"/>
      <c r="I891" s="79"/>
      <c r="J891" s="79"/>
      <c r="K891" s="79"/>
      <c r="L891" s="79"/>
      <c r="M891" s="79"/>
      <c r="N891" s="79"/>
      <c r="O891" s="79"/>
      <c r="P891" s="79"/>
      <c r="Q891" s="79"/>
      <c r="R891" s="79"/>
      <c r="S891" s="79"/>
      <c r="T891" s="79"/>
      <c r="U891" s="79"/>
      <c r="V891" s="79"/>
      <c r="W891" s="79"/>
      <c r="X891" s="79"/>
      <c r="Y891" s="79"/>
      <c r="Z891" s="79"/>
      <c r="AA891" s="79"/>
      <c r="AB891" s="79"/>
      <c r="AC891" s="79"/>
      <c r="AD891" s="79"/>
      <c r="AE891" s="79"/>
      <c r="AF891" s="79"/>
      <c r="AG891" s="79"/>
      <c r="AH891" s="79"/>
      <c r="AI891" s="79"/>
    </row>
    <row r="892" spans="3:35" x14ac:dyDescent="0.25">
      <c r="C892" s="79"/>
      <c r="D892" s="79"/>
      <c r="E892" s="79"/>
      <c r="F892" s="79"/>
      <c r="G892" s="79"/>
      <c r="H892" s="79"/>
      <c r="I892" s="79"/>
      <c r="J892" s="79"/>
      <c r="K892" s="79"/>
      <c r="L892" s="79"/>
      <c r="M892" s="79"/>
      <c r="N892" s="79"/>
      <c r="O892" s="79"/>
      <c r="P892" s="79"/>
      <c r="Q892" s="79"/>
      <c r="R892" s="79"/>
      <c r="S892" s="79"/>
      <c r="T892" s="79"/>
      <c r="U892" s="79"/>
      <c r="V892" s="79"/>
      <c r="W892" s="79"/>
      <c r="X892" s="79"/>
      <c r="Y892" s="79"/>
      <c r="Z892" s="79"/>
      <c r="AA892" s="79"/>
      <c r="AB892" s="79"/>
      <c r="AC892" s="79"/>
      <c r="AD892" s="79"/>
      <c r="AE892" s="79"/>
      <c r="AF892" s="79"/>
      <c r="AG892" s="79"/>
      <c r="AH892" s="79"/>
      <c r="AI892" s="79"/>
    </row>
    <row r="893" spans="3:35" x14ac:dyDescent="0.25">
      <c r="C893" s="79"/>
      <c r="D893" s="79"/>
      <c r="E893" s="79"/>
      <c r="F893" s="79"/>
      <c r="G893" s="79"/>
      <c r="H893" s="79"/>
      <c r="I893" s="79"/>
      <c r="J893" s="79"/>
      <c r="K893" s="79"/>
      <c r="L893" s="79"/>
      <c r="M893" s="79"/>
      <c r="N893" s="79"/>
      <c r="O893" s="79"/>
      <c r="P893" s="79"/>
      <c r="Q893" s="79"/>
      <c r="R893" s="79"/>
      <c r="S893" s="79"/>
      <c r="T893" s="79"/>
      <c r="U893" s="79"/>
      <c r="V893" s="79"/>
      <c r="W893" s="79"/>
      <c r="X893" s="79"/>
      <c r="Y893" s="79"/>
      <c r="Z893" s="79"/>
      <c r="AA893" s="79"/>
      <c r="AB893" s="79"/>
      <c r="AC893" s="79"/>
      <c r="AD893" s="79"/>
      <c r="AE893" s="79"/>
      <c r="AF893" s="79"/>
      <c r="AG893" s="79"/>
      <c r="AH893" s="79"/>
      <c r="AI893" s="79"/>
    </row>
    <row r="894" spans="3:35" x14ac:dyDescent="0.25">
      <c r="C894" s="101"/>
      <c r="D894" s="101"/>
      <c r="E894" s="101"/>
      <c r="F894" s="101"/>
      <c r="G894" s="101"/>
      <c r="H894" s="101"/>
      <c r="I894" s="101"/>
      <c r="J894" s="101"/>
      <c r="K894" s="101"/>
      <c r="L894" s="101"/>
      <c r="M894" s="101"/>
      <c r="N894" s="101"/>
      <c r="O894" s="101"/>
      <c r="P894" s="101"/>
      <c r="Q894" s="101"/>
      <c r="R894" s="101"/>
      <c r="S894" s="101"/>
      <c r="T894" s="101"/>
      <c r="U894" s="101"/>
      <c r="V894" s="101"/>
      <c r="W894" s="101"/>
      <c r="X894" s="101"/>
      <c r="Y894" s="101"/>
      <c r="Z894" s="101"/>
      <c r="AA894" s="101"/>
      <c r="AB894" s="101"/>
      <c r="AC894" s="101"/>
      <c r="AD894" s="101"/>
      <c r="AE894" s="101"/>
      <c r="AF894" s="101"/>
      <c r="AG894" s="101"/>
      <c r="AH894" s="101"/>
      <c r="AI894" s="101"/>
    </row>
    <row r="895" spans="3:35" x14ac:dyDescent="0.25">
      <c r="C895" s="101"/>
      <c r="D895" s="101"/>
      <c r="E895" s="101"/>
      <c r="F895" s="101"/>
      <c r="G895" s="101"/>
      <c r="H895" s="101"/>
      <c r="I895" s="101"/>
      <c r="J895" s="101"/>
      <c r="K895" s="101"/>
      <c r="L895" s="101"/>
      <c r="M895" s="101"/>
      <c r="N895" s="101"/>
      <c r="O895" s="101"/>
      <c r="P895" s="101"/>
      <c r="Q895" s="101"/>
      <c r="R895" s="101"/>
      <c r="S895" s="101"/>
      <c r="T895" s="101"/>
      <c r="U895" s="101"/>
      <c r="V895" s="101"/>
      <c r="W895" s="101"/>
      <c r="X895" s="101"/>
      <c r="Y895" s="101"/>
      <c r="Z895" s="101"/>
      <c r="AA895" s="101"/>
      <c r="AB895" s="101"/>
      <c r="AC895" s="101"/>
      <c r="AD895" s="101"/>
      <c r="AE895" s="101"/>
      <c r="AF895" s="101"/>
      <c r="AG895" s="101"/>
      <c r="AH895" s="101"/>
      <c r="AI895" s="101"/>
    </row>
    <row r="896" spans="3:35" x14ac:dyDescent="0.25">
      <c r="C896" s="79"/>
      <c r="D896" s="79"/>
      <c r="E896" s="80"/>
      <c r="F896" s="80"/>
      <c r="G896" s="80"/>
      <c r="H896" s="80"/>
      <c r="I896" s="80"/>
      <c r="J896" s="85"/>
      <c r="K896" s="86"/>
      <c r="L896" s="85"/>
      <c r="M896" s="87"/>
      <c r="N896" s="87"/>
      <c r="O896" s="87"/>
      <c r="P896" s="87"/>
      <c r="Q896" s="87"/>
      <c r="R896" s="80"/>
      <c r="S896" s="80"/>
      <c r="T896" s="79"/>
      <c r="U896" s="79"/>
      <c r="V896" s="80"/>
      <c r="W896" s="80"/>
      <c r="X896" s="80"/>
      <c r="Y896" s="80"/>
      <c r="Z896" s="80"/>
      <c r="AA896" s="85"/>
      <c r="AB896" s="86"/>
      <c r="AC896" s="85"/>
      <c r="AD896" s="87"/>
      <c r="AE896" s="87"/>
      <c r="AF896" s="87"/>
      <c r="AG896" s="87"/>
      <c r="AH896" s="87"/>
      <c r="AI896" s="80"/>
    </row>
    <row r="897" spans="3:35" x14ac:dyDescent="0.25">
      <c r="C897" s="79"/>
      <c r="D897" s="79"/>
      <c r="E897" s="80"/>
      <c r="F897" s="80"/>
      <c r="G897" s="80"/>
      <c r="H897" s="80"/>
      <c r="I897" s="80"/>
      <c r="J897" s="87"/>
      <c r="K897" s="87"/>
      <c r="L897" s="87"/>
      <c r="M897" s="87"/>
      <c r="N897" s="87"/>
      <c r="O897" s="87"/>
      <c r="P897" s="87"/>
      <c r="Q897" s="87"/>
      <c r="R897" s="80"/>
      <c r="S897" s="80"/>
      <c r="T897" s="79"/>
      <c r="U897" s="79"/>
      <c r="V897" s="80"/>
      <c r="W897" s="80"/>
      <c r="X897" s="80"/>
      <c r="Y897" s="80"/>
      <c r="Z897" s="80"/>
      <c r="AA897" s="87"/>
      <c r="AB897" s="87"/>
      <c r="AC897" s="87"/>
      <c r="AD897" s="87"/>
      <c r="AE897" s="87"/>
      <c r="AF897" s="87"/>
      <c r="AG897" s="87"/>
      <c r="AH897" s="87"/>
      <c r="AI897" s="80"/>
    </row>
    <row r="898" spans="3:35" x14ac:dyDescent="0.25">
      <c r="C898" s="79"/>
      <c r="D898" s="79"/>
      <c r="E898" s="88"/>
      <c r="F898" s="88"/>
      <c r="G898" s="88"/>
      <c r="H898" s="88"/>
      <c r="I898" s="88"/>
      <c r="J898" s="87"/>
      <c r="K898" s="87"/>
      <c r="L898" s="87"/>
      <c r="M898" s="87"/>
      <c r="N898" s="87"/>
      <c r="O898" s="87"/>
      <c r="P898" s="87"/>
      <c r="Q898" s="87"/>
      <c r="R898" s="80"/>
      <c r="S898" s="80"/>
      <c r="T898" s="79"/>
      <c r="U898" s="79"/>
      <c r="V898" s="88"/>
      <c r="W898" s="88"/>
      <c r="X898" s="88"/>
      <c r="Y898" s="88"/>
      <c r="Z898" s="88"/>
      <c r="AA898" s="87"/>
      <c r="AB898" s="87"/>
      <c r="AC898" s="87"/>
      <c r="AD898" s="87"/>
      <c r="AE898" s="87"/>
      <c r="AF898" s="87"/>
      <c r="AG898" s="87"/>
      <c r="AH898" s="87"/>
      <c r="AI898" s="80"/>
    </row>
    <row r="899" spans="3:35" x14ac:dyDescent="0.25">
      <c r="C899" s="79"/>
      <c r="D899" s="79"/>
      <c r="E899" s="88"/>
      <c r="F899" s="88"/>
      <c r="G899" s="88"/>
      <c r="H899" s="88"/>
      <c r="I899" s="88"/>
      <c r="J899" s="87"/>
      <c r="K899" s="87"/>
      <c r="L899" s="87"/>
      <c r="M899" s="87"/>
      <c r="N899" s="87"/>
      <c r="O899" s="87"/>
      <c r="P899" s="87"/>
      <c r="Q899" s="87"/>
      <c r="R899" s="80"/>
      <c r="S899" s="80"/>
      <c r="T899" s="79"/>
      <c r="U899" s="79"/>
      <c r="V899" s="88"/>
      <c r="W899" s="88"/>
      <c r="X899" s="88"/>
      <c r="Y899" s="88"/>
      <c r="Z899" s="88"/>
      <c r="AA899" s="87"/>
      <c r="AB899" s="87"/>
      <c r="AC899" s="87"/>
      <c r="AD899" s="87"/>
      <c r="AE899" s="87"/>
      <c r="AF899" s="87"/>
      <c r="AG899" s="87"/>
      <c r="AH899" s="87"/>
      <c r="AI899" s="80"/>
    </row>
    <row r="900" spans="3:35" x14ac:dyDescent="0.25">
      <c r="C900" s="80"/>
      <c r="D900" s="80"/>
      <c r="E900" s="80"/>
      <c r="F900" s="80"/>
      <c r="G900" s="80"/>
      <c r="H900" s="80"/>
      <c r="I900" s="80"/>
      <c r="J900" s="80"/>
      <c r="K900" s="80"/>
      <c r="L900" s="80"/>
      <c r="M900" s="80"/>
      <c r="N900" s="80"/>
      <c r="O900" s="80"/>
      <c r="P900" s="80"/>
      <c r="Q900" s="80"/>
      <c r="R900" s="80"/>
      <c r="S900" s="80"/>
      <c r="T900" s="80"/>
      <c r="U900" s="80"/>
      <c r="V900" s="80"/>
      <c r="W900" s="80"/>
      <c r="X900" s="80"/>
      <c r="Y900" s="80"/>
      <c r="Z900" s="80"/>
      <c r="AA900" s="80"/>
      <c r="AB900" s="80"/>
      <c r="AC900" s="80"/>
      <c r="AD900" s="80"/>
      <c r="AE900" s="80"/>
      <c r="AF900" s="80"/>
      <c r="AG900" s="80"/>
      <c r="AH900" s="80"/>
      <c r="AI900" s="80"/>
    </row>
    <row r="901" spans="3:35" x14ac:dyDescent="0.25">
      <c r="C901" s="80"/>
      <c r="D901" s="82"/>
      <c r="E901" s="79"/>
      <c r="F901" s="79"/>
      <c r="G901" s="79"/>
      <c r="H901" s="79"/>
      <c r="I901" s="79"/>
      <c r="J901" s="79"/>
      <c r="K901" s="80"/>
      <c r="L901" s="80"/>
      <c r="M901" s="80"/>
      <c r="N901" s="80"/>
      <c r="O901" s="80"/>
      <c r="P901" s="80"/>
      <c r="Q901" s="80"/>
      <c r="R901" s="80"/>
      <c r="S901" s="80"/>
      <c r="T901" s="80"/>
      <c r="U901" s="82"/>
      <c r="V901" s="79"/>
      <c r="W901" s="79"/>
      <c r="X901" s="79"/>
      <c r="Y901" s="79"/>
      <c r="Z901" s="79"/>
      <c r="AA901" s="79"/>
      <c r="AB901" s="80"/>
      <c r="AC901" s="80"/>
      <c r="AD901" s="80"/>
      <c r="AE901" s="80"/>
      <c r="AF901" s="80"/>
      <c r="AG901" s="80"/>
      <c r="AH901" s="80"/>
      <c r="AI901" s="80"/>
    </row>
    <row r="902" spans="3:35" x14ac:dyDescent="0.25">
      <c r="C902" s="80"/>
      <c r="D902" s="79"/>
      <c r="E902" s="80"/>
      <c r="F902" s="80"/>
      <c r="G902" s="80"/>
      <c r="H902" s="80"/>
      <c r="I902" s="80"/>
      <c r="J902" s="87"/>
      <c r="K902" s="87"/>
      <c r="L902" s="87"/>
      <c r="M902" s="87"/>
      <c r="N902" s="87"/>
      <c r="O902" s="87"/>
      <c r="P902" s="87"/>
      <c r="Q902" s="87"/>
      <c r="R902" s="80"/>
      <c r="S902" s="80"/>
      <c r="T902" s="80"/>
      <c r="U902" s="79"/>
      <c r="V902" s="80"/>
      <c r="W902" s="80"/>
      <c r="X902" s="80"/>
      <c r="Y902" s="80"/>
      <c r="Z902" s="80"/>
      <c r="AA902" s="87"/>
      <c r="AB902" s="87"/>
      <c r="AC902" s="87"/>
      <c r="AD902" s="87"/>
      <c r="AE902" s="87"/>
      <c r="AF902" s="87"/>
      <c r="AG902" s="87"/>
      <c r="AH902" s="87"/>
      <c r="AI902" s="80"/>
    </row>
    <row r="903" spans="3:35" x14ac:dyDescent="0.25">
      <c r="C903" s="80"/>
      <c r="D903" s="79"/>
      <c r="E903" s="80"/>
      <c r="F903" s="80"/>
      <c r="G903" s="80"/>
      <c r="H903" s="80"/>
      <c r="I903" s="80"/>
      <c r="J903" s="87"/>
      <c r="K903" s="87"/>
      <c r="L903" s="87"/>
      <c r="M903" s="87"/>
      <c r="N903" s="87"/>
      <c r="O903" s="87"/>
      <c r="P903" s="87"/>
      <c r="Q903" s="87"/>
      <c r="R903" s="80"/>
      <c r="S903" s="80"/>
      <c r="T903" s="80"/>
      <c r="U903" s="79"/>
      <c r="V903" s="80"/>
      <c r="W903" s="80"/>
      <c r="X903" s="80"/>
      <c r="Y903" s="80"/>
      <c r="Z903" s="80"/>
      <c r="AA903" s="87"/>
      <c r="AB903" s="87"/>
      <c r="AC903" s="87"/>
      <c r="AD903" s="87"/>
      <c r="AE903" s="87"/>
      <c r="AF903" s="87"/>
      <c r="AG903" s="87"/>
      <c r="AH903" s="87"/>
      <c r="AI903" s="80"/>
    </row>
    <row r="904" spans="3:35" x14ac:dyDescent="0.25">
      <c r="C904" s="80"/>
      <c r="D904" s="79"/>
      <c r="E904" s="80"/>
      <c r="F904" s="80"/>
      <c r="G904" s="80"/>
      <c r="H904" s="80"/>
      <c r="I904" s="80"/>
      <c r="J904" s="87"/>
      <c r="K904" s="87"/>
      <c r="L904" s="87"/>
      <c r="M904" s="87"/>
      <c r="N904" s="87"/>
      <c r="O904" s="87"/>
      <c r="P904" s="87"/>
      <c r="Q904" s="87"/>
      <c r="R904" s="80"/>
      <c r="S904" s="80"/>
      <c r="T904" s="80"/>
      <c r="U904" s="79"/>
      <c r="V904" s="80"/>
      <c r="W904" s="80"/>
      <c r="X904" s="80"/>
      <c r="Y904" s="80"/>
      <c r="Z904" s="80"/>
      <c r="AA904" s="87"/>
      <c r="AB904" s="87"/>
      <c r="AC904" s="87"/>
      <c r="AD904" s="87"/>
      <c r="AE904" s="87"/>
      <c r="AF904" s="87"/>
      <c r="AG904" s="87"/>
      <c r="AH904" s="87"/>
      <c r="AI904" s="80"/>
    </row>
    <row r="905" spans="3:35" x14ac:dyDescent="0.25">
      <c r="C905" s="80"/>
      <c r="D905" s="80"/>
      <c r="E905" s="80"/>
      <c r="F905" s="80"/>
      <c r="G905" s="80"/>
      <c r="H905" s="80"/>
      <c r="I905" s="80"/>
      <c r="J905" s="80"/>
      <c r="K905" s="80"/>
      <c r="L905" s="80"/>
      <c r="M905" s="80"/>
      <c r="N905" s="80"/>
      <c r="O905" s="80"/>
      <c r="P905" s="80"/>
      <c r="Q905" s="80"/>
      <c r="R905" s="80"/>
      <c r="S905" s="80"/>
      <c r="T905" s="80"/>
      <c r="U905" s="80"/>
      <c r="V905" s="80"/>
      <c r="W905" s="80"/>
      <c r="X905" s="80"/>
      <c r="Y905" s="80"/>
      <c r="Z905" s="80"/>
      <c r="AA905" s="80"/>
      <c r="AB905" s="80"/>
      <c r="AC905" s="80"/>
      <c r="AD905" s="80"/>
      <c r="AE905" s="80"/>
      <c r="AF905" s="80"/>
      <c r="AG905" s="80"/>
      <c r="AH905" s="80"/>
      <c r="AI905" s="80"/>
    </row>
    <row r="906" spans="3:35" x14ac:dyDescent="0.25">
      <c r="C906" s="80"/>
      <c r="D906" s="82"/>
      <c r="E906" s="79"/>
      <c r="F906" s="79"/>
      <c r="G906" s="79"/>
      <c r="H906" s="79"/>
      <c r="I906" s="79"/>
      <c r="J906" s="79"/>
      <c r="K906" s="79"/>
      <c r="L906" s="79"/>
      <c r="M906" s="79"/>
      <c r="N906" s="79"/>
      <c r="O906" s="79"/>
      <c r="P906" s="80"/>
      <c r="Q906" s="80"/>
      <c r="R906" s="80"/>
      <c r="S906" s="80"/>
      <c r="T906" s="80"/>
      <c r="U906" s="82"/>
      <c r="V906" s="79"/>
      <c r="W906" s="79"/>
      <c r="X906" s="79"/>
      <c r="Y906" s="79"/>
      <c r="Z906" s="79"/>
      <c r="AA906" s="79"/>
      <c r="AB906" s="79"/>
      <c r="AC906" s="79"/>
      <c r="AD906" s="79"/>
      <c r="AE906" s="79"/>
      <c r="AF906" s="79"/>
      <c r="AG906" s="80"/>
      <c r="AH906" s="80"/>
      <c r="AI906" s="80"/>
    </row>
    <row r="907" spans="3:35" x14ac:dyDescent="0.25">
      <c r="C907" s="80"/>
      <c r="D907" s="79"/>
      <c r="E907" s="80"/>
      <c r="F907" s="80"/>
      <c r="G907" s="80"/>
      <c r="H907" s="80"/>
      <c r="I907" s="80"/>
      <c r="J907" s="87"/>
      <c r="K907" s="87"/>
      <c r="L907" s="87"/>
      <c r="M907" s="87"/>
      <c r="N907" s="87"/>
      <c r="O907" s="87"/>
      <c r="P907" s="87"/>
      <c r="Q907" s="87"/>
      <c r="R907" s="80"/>
      <c r="S907" s="80"/>
      <c r="T907" s="80"/>
      <c r="U907" s="79"/>
      <c r="V907" s="80"/>
      <c r="W907" s="80"/>
      <c r="X907" s="80"/>
      <c r="Y907" s="80"/>
      <c r="Z907" s="80"/>
      <c r="AA907" s="87"/>
      <c r="AB907" s="87"/>
      <c r="AC907" s="87"/>
      <c r="AD907" s="87"/>
      <c r="AE907" s="87"/>
      <c r="AF907" s="87"/>
      <c r="AG907" s="87"/>
      <c r="AH907" s="87"/>
      <c r="AI907" s="80"/>
    </row>
    <row r="908" spans="3:35" x14ac:dyDescent="0.25">
      <c r="C908" s="80"/>
      <c r="D908" s="79"/>
      <c r="E908" s="80"/>
      <c r="F908" s="80"/>
      <c r="G908" s="80"/>
      <c r="H908" s="80"/>
      <c r="I908" s="80"/>
      <c r="J908" s="87"/>
      <c r="K908" s="87"/>
      <c r="L908" s="87"/>
      <c r="M908" s="87"/>
      <c r="N908" s="87"/>
      <c r="O908" s="87"/>
      <c r="P908" s="87"/>
      <c r="Q908" s="87"/>
      <c r="R908" s="80"/>
      <c r="S908" s="80"/>
      <c r="T908" s="80"/>
      <c r="U908" s="79"/>
      <c r="V908" s="80"/>
      <c r="W908" s="80"/>
      <c r="X908" s="80"/>
      <c r="Y908" s="80"/>
      <c r="Z908" s="80"/>
      <c r="AA908" s="87"/>
      <c r="AB908" s="87"/>
      <c r="AC908" s="87"/>
      <c r="AD908" s="87"/>
      <c r="AE908" s="87"/>
      <c r="AF908" s="87"/>
      <c r="AG908" s="87"/>
      <c r="AH908" s="87"/>
      <c r="AI908" s="80"/>
    </row>
    <row r="909" spans="3:35" x14ac:dyDescent="0.25">
      <c r="C909" s="80"/>
      <c r="D909" s="79"/>
      <c r="E909" s="80"/>
      <c r="F909" s="80"/>
      <c r="G909" s="80"/>
      <c r="H909" s="80"/>
      <c r="I909" s="80"/>
      <c r="J909" s="87"/>
      <c r="K909" s="87"/>
      <c r="L909" s="87"/>
      <c r="M909" s="87"/>
      <c r="N909" s="87"/>
      <c r="O909" s="87"/>
      <c r="P909" s="87"/>
      <c r="Q909" s="87"/>
      <c r="R909" s="80"/>
      <c r="S909" s="80"/>
      <c r="T909" s="80"/>
      <c r="U909" s="79"/>
      <c r="V909" s="80"/>
      <c r="W909" s="80"/>
      <c r="X909" s="80"/>
      <c r="Y909" s="80"/>
      <c r="Z909" s="80"/>
      <c r="AA909" s="87"/>
      <c r="AB909" s="87"/>
      <c r="AC909" s="87"/>
      <c r="AD909" s="87"/>
      <c r="AE909" s="87"/>
      <c r="AF909" s="87"/>
      <c r="AG909" s="87"/>
      <c r="AH909" s="87"/>
      <c r="AI909" s="80"/>
    </row>
    <row r="910" spans="3:35" x14ac:dyDescent="0.25">
      <c r="C910" s="80"/>
      <c r="D910" s="88"/>
      <c r="E910" s="88"/>
      <c r="F910" s="80"/>
      <c r="G910" s="88"/>
      <c r="H910" s="88"/>
      <c r="I910" s="80"/>
      <c r="J910" s="88"/>
      <c r="K910" s="88"/>
      <c r="L910" s="80"/>
      <c r="M910" s="88"/>
      <c r="N910" s="88"/>
      <c r="O910" s="80"/>
      <c r="P910" s="88"/>
      <c r="Q910" s="88"/>
      <c r="R910" s="80"/>
      <c r="S910" s="80"/>
      <c r="T910" s="80"/>
      <c r="U910" s="88"/>
      <c r="V910" s="88"/>
      <c r="W910" s="80"/>
      <c r="X910" s="88"/>
      <c r="Y910" s="88"/>
      <c r="Z910" s="80"/>
      <c r="AA910" s="88"/>
      <c r="AB910" s="88"/>
      <c r="AC910" s="80"/>
      <c r="AD910" s="88"/>
      <c r="AE910" s="88"/>
      <c r="AF910" s="80"/>
      <c r="AG910" s="88"/>
      <c r="AH910" s="88"/>
      <c r="AI910" s="80"/>
    </row>
    <row r="911" spans="3:35" x14ac:dyDescent="0.25">
      <c r="C911" s="79"/>
      <c r="D911" s="79"/>
      <c r="E911" s="80"/>
      <c r="F911" s="80"/>
      <c r="G911" s="80"/>
      <c r="H911" s="80"/>
      <c r="I911" s="80"/>
      <c r="J911" s="85"/>
      <c r="K911" s="86"/>
      <c r="L911" s="85"/>
      <c r="M911" s="87"/>
      <c r="N911" s="87"/>
      <c r="O911" s="87"/>
      <c r="P911" s="87"/>
      <c r="Q911" s="87"/>
      <c r="R911" s="80"/>
      <c r="S911" s="80"/>
      <c r="T911" s="79"/>
      <c r="U911" s="79"/>
      <c r="V911" s="80"/>
      <c r="W911" s="80"/>
      <c r="X911" s="80"/>
      <c r="Y911" s="80"/>
      <c r="Z911" s="80"/>
      <c r="AA911" s="85"/>
      <c r="AB911" s="86"/>
      <c r="AC911" s="85"/>
      <c r="AD911" s="87"/>
      <c r="AE911" s="87"/>
      <c r="AF911" s="87"/>
      <c r="AG911" s="87"/>
      <c r="AH911" s="87"/>
      <c r="AI911" s="80"/>
    </row>
    <row r="912" spans="3:35" ht="15.75" thickBot="1" x14ac:dyDescent="0.3">
      <c r="C912" s="79"/>
      <c r="D912" s="79"/>
      <c r="E912" s="88"/>
      <c r="F912" s="88"/>
      <c r="G912" s="88"/>
      <c r="H912" s="88"/>
      <c r="I912" s="88"/>
      <c r="J912" s="87"/>
      <c r="K912" s="87"/>
      <c r="L912" s="87"/>
      <c r="M912" s="87"/>
      <c r="N912" s="87"/>
      <c r="O912" s="87"/>
      <c r="P912" s="87"/>
      <c r="Q912" s="87"/>
      <c r="R912" s="80"/>
      <c r="S912" s="89"/>
      <c r="T912" s="79"/>
      <c r="U912" s="79"/>
      <c r="V912" s="88"/>
      <c r="W912" s="88"/>
      <c r="X912" s="88"/>
      <c r="Y912" s="88"/>
      <c r="Z912" s="88"/>
      <c r="AA912" s="87"/>
      <c r="AB912" s="87"/>
      <c r="AC912" s="87"/>
      <c r="AD912" s="87"/>
      <c r="AE912" s="87"/>
      <c r="AF912" s="87"/>
      <c r="AG912" s="87"/>
      <c r="AH912" s="87"/>
      <c r="AI912" s="90"/>
    </row>
    <row r="913" spans="1:35" x14ac:dyDescent="0.25">
      <c r="C913" s="91"/>
      <c r="D913" s="79"/>
      <c r="E913" s="88"/>
      <c r="F913" s="88"/>
      <c r="G913" s="88"/>
      <c r="H913" s="88"/>
      <c r="I913" s="88"/>
      <c r="J913" s="87"/>
      <c r="K913" s="87"/>
      <c r="L913" s="87"/>
      <c r="M913" s="87"/>
      <c r="N913" s="87"/>
      <c r="O913" s="87"/>
      <c r="P913" s="87"/>
      <c r="Q913" s="87"/>
      <c r="R913" s="80"/>
      <c r="S913" s="89"/>
      <c r="T913" s="79"/>
      <c r="U913" s="79"/>
      <c r="V913" s="88"/>
      <c r="W913" s="88"/>
      <c r="X913" s="88"/>
      <c r="Y913" s="88"/>
      <c r="Z913" s="88"/>
      <c r="AA913" s="87"/>
      <c r="AB913" s="87"/>
      <c r="AC913" s="87"/>
      <c r="AD913" s="87"/>
      <c r="AE913" s="87"/>
      <c r="AF913" s="87"/>
      <c r="AG913" s="87"/>
      <c r="AH913" s="92"/>
      <c r="AI913" s="315" t="str">
        <f>AI53</f>
        <v>003611 Version 4</v>
      </c>
    </row>
    <row r="914" spans="1:35" ht="15.75" thickBot="1" x14ac:dyDescent="0.3">
      <c r="C914" s="93"/>
      <c r="D914" s="94"/>
      <c r="E914" s="94"/>
      <c r="F914" s="94"/>
      <c r="G914" s="94"/>
      <c r="H914" s="94"/>
      <c r="I914" s="94"/>
      <c r="J914" s="94"/>
      <c r="K914" s="94"/>
      <c r="L914" s="94"/>
      <c r="M914" s="94"/>
      <c r="N914" s="94"/>
      <c r="O914" s="94"/>
      <c r="P914" s="94"/>
      <c r="Q914" s="94"/>
      <c r="R914" s="94"/>
      <c r="S914" s="95"/>
      <c r="T914" s="94"/>
      <c r="U914" s="94"/>
      <c r="V914" s="94"/>
      <c r="W914" s="94"/>
      <c r="X914" s="94"/>
      <c r="Y914" s="94"/>
      <c r="Z914" s="94"/>
      <c r="AA914" s="94"/>
      <c r="AB914" s="94"/>
      <c r="AC914" s="94"/>
      <c r="AD914" s="94"/>
      <c r="AE914" s="94"/>
      <c r="AF914" s="94"/>
      <c r="AG914" s="94"/>
      <c r="AH914" s="96"/>
      <c r="AI914" s="316"/>
    </row>
    <row r="915" spans="1:35" x14ac:dyDescent="0.25">
      <c r="C915" s="7"/>
      <c r="D915" s="9"/>
      <c r="E915" s="27"/>
      <c r="F915" s="27"/>
      <c r="G915" s="27"/>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7"/>
      <c r="AI915" s="316"/>
    </row>
    <row r="916" spans="1:35" x14ac:dyDescent="0.25">
      <c r="C916" s="7"/>
      <c r="D916" s="9"/>
      <c r="E916" s="27"/>
      <c r="F916" s="27"/>
      <c r="G916" s="27"/>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7"/>
      <c r="AI916" s="316"/>
    </row>
    <row r="917" spans="1:35" x14ac:dyDescent="0.25">
      <c r="A917" s="363" t="s">
        <v>1904</v>
      </c>
      <c r="B917" s="363"/>
      <c r="C917" s="7"/>
      <c r="D917" s="9"/>
      <c r="E917" s="27"/>
      <c r="F917" s="27"/>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7"/>
      <c r="AI917" s="316"/>
    </row>
    <row r="918" spans="1:35" x14ac:dyDescent="0.25">
      <c r="A918" s="173" t="s">
        <v>739</v>
      </c>
      <c r="C918" s="7"/>
      <c r="D918" s="9"/>
      <c r="E918" s="27"/>
      <c r="F918" s="27"/>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7"/>
      <c r="AI918" s="316"/>
    </row>
    <row r="919" spans="1:35" ht="15.75" thickBot="1" x14ac:dyDescent="0.3">
      <c r="C919" s="362" t="s">
        <v>3794</v>
      </c>
      <c r="D919" s="362"/>
      <c r="E919" s="362"/>
      <c r="F919" s="362"/>
      <c r="G919" s="362"/>
      <c r="H919" s="362"/>
      <c r="I919" s="362"/>
      <c r="J919" s="362"/>
      <c r="K919" s="362"/>
      <c r="L919" s="362"/>
      <c r="M919" s="362"/>
      <c r="N919" s="362"/>
      <c r="O919" s="362"/>
      <c r="P919" s="362"/>
      <c r="Q919" s="362"/>
      <c r="R919" s="362"/>
      <c r="S919" s="362"/>
      <c r="T919" s="362"/>
      <c r="U919" s="362"/>
      <c r="V919" s="362"/>
      <c r="W919" s="362"/>
      <c r="X919" s="362"/>
      <c r="Y919" s="362"/>
      <c r="Z919" s="362"/>
      <c r="AA919" s="362"/>
      <c r="AB919" s="362"/>
      <c r="AC919" s="362"/>
      <c r="AD919" s="362"/>
      <c r="AE919" s="362"/>
      <c r="AF919" s="362"/>
      <c r="AG919" s="362"/>
      <c r="AH919" s="362"/>
      <c r="AI919" s="362"/>
    </row>
    <row r="920" spans="1:35" x14ac:dyDescent="0.25">
      <c r="C920" s="319"/>
      <c r="D920" s="320"/>
      <c r="E920" s="320"/>
      <c r="F920" s="320"/>
      <c r="G920" s="320"/>
      <c r="H920" s="320"/>
      <c r="I920" s="320"/>
      <c r="J920" s="323" t="s">
        <v>58</v>
      </c>
      <c r="K920" s="324"/>
      <c r="L920" s="324"/>
      <c r="M920" s="324"/>
      <c r="N920" s="324"/>
      <c r="O920" s="324"/>
      <c r="P920" s="324"/>
      <c r="Q920" s="324"/>
      <c r="R920" s="324"/>
      <c r="S920" s="324"/>
      <c r="T920" s="324"/>
      <c r="U920" s="324"/>
      <c r="V920" s="324"/>
      <c r="W920" s="324"/>
      <c r="X920" s="324"/>
      <c r="Y920" s="324"/>
      <c r="Z920" s="324"/>
      <c r="AA920" s="324"/>
      <c r="AB920" s="325"/>
      <c r="AC920" s="332" t="s">
        <v>772</v>
      </c>
      <c r="AD920" s="333"/>
      <c r="AE920" s="333"/>
      <c r="AF920" s="333"/>
      <c r="AG920" s="333"/>
      <c r="AH920" s="333"/>
      <c r="AI920" s="334"/>
    </row>
    <row r="921" spans="1:35" ht="15.75" thickBot="1" x14ac:dyDescent="0.3">
      <c r="C921" s="321"/>
      <c r="D921" s="322"/>
      <c r="E921" s="322"/>
      <c r="F921" s="322"/>
      <c r="G921" s="322"/>
      <c r="H921" s="322"/>
      <c r="I921" s="322"/>
      <c r="J921" s="326"/>
      <c r="K921" s="327"/>
      <c r="L921" s="327"/>
      <c r="M921" s="327"/>
      <c r="N921" s="327"/>
      <c r="O921" s="327"/>
      <c r="P921" s="327"/>
      <c r="Q921" s="327"/>
      <c r="R921" s="327"/>
      <c r="S921" s="327"/>
      <c r="T921" s="327"/>
      <c r="U921" s="327"/>
      <c r="V921" s="327"/>
      <c r="W921" s="327"/>
      <c r="X921" s="327"/>
      <c r="Y921" s="327"/>
      <c r="Z921" s="327"/>
      <c r="AA921" s="327"/>
      <c r="AB921" s="328"/>
      <c r="AC921" s="335" t="str">
        <f>IF($AC$2&lt;&gt;"",$AC$2,"")</f>
        <v/>
      </c>
      <c r="AD921" s="336"/>
      <c r="AE921" s="336"/>
      <c r="AF921" s="336"/>
      <c r="AG921" s="336"/>
      <c r="AH921" s="336"/>
      <c r="AI921" s="337"/>
    </row>
    <row r="922" spans="1:35" x14ac:dyDescent="0.25">
      <c r="C922" s="338" t="s">
        <v>1906</v>
      </c>
      <c r="D922" s="339"/>
      <c r="E922" s="339"/>
      <c r="F922" s="339"/>
      <c r="G922" s="339"/>
      <c r="H922" s="339"/>
      <c r="I922" s="340"/>
      <c r="J922" s="326"/>
      <c r="K922" s="327"/>
      <c r="L922" s="327"/>
      <c r="M922" s="327"/>
      <c r="N922" s="327"/>
      <c r="O922" s="327"/>
      <c r="P922" s="327"/>
      <c r="Q922" s="327"/>
      <c r="R922" s="327"/>
      <c r="S922" s="327"/>
      <c r="T922" s="327"/>
      <c r="U922" s="327"/>
      <c r="V922" s="327"/>
      <c r="W922" s="327"/>
      <c r="X922" s="327"/>
      <c r="Y922" s="327"/>
      <c r="Z922" s="327"/>
      <c r="AA922" s="327"/>
      <c r="AB922" s="328"/>
      <c r="AC922" s="323" t="s">
        <v>59</v>
      </c>
      <c r="AD922" s="324"/>
      <c r="AE922" s="324"/>
      <c r="AF922" s="324"/>
      <c r="AG922" s="324"/>
      <c r="AH922" s="324"/>
      <c r="AI922" s="325"/>
    </row>
    <row r="923" spans="1:35" ht="15.75" thickBot="1" x14ac:dyDescent="0.3">
      <c r="C923" s="341" t="s">
        <v>1905</v>
      </c>
      <c r="D923" s="342"/>
      <c r="E923" s="342"/>
      <c r="F923" s="342"/>
      <c r="G923" s="342"/>
      <c r="H923" s="342"/>
      <c r="I923" s="343"/>
      <c r="J923" s="326"/>
      <c r="K923" s="327"/>
      <c r="L923" s="327"/>
      <c r="M923" s="327"/>
      <c r="N923" s="327"/>
      <c r="O923" s="327"/>
      <c r="P923" s="327"/>
      <c r="Q923" s="327"/>
      <c r="R923" s="327"/>
      <c r="S923" s="327"/>
      <c r="T923" s="327"/>
      <c r="U923" s="327"/>
      <c r="V923" s="327"/>
      <c r="W923" s="327"/>
      <c r="X923" s="327"/>
      <c r="Y923" s="327"/>
      <c r="Z923" s="327"/>
      <c r="AA923" s="327"/>
      <c r="AB923" s="328"/>
      <c r="AC923" s="335" t="str">
        <f>IF($AC$4&lt;&gt;"",$AC$4,"")</f>
        <v/>
      </c>
      <c r="AD923" s="336"/>
      <c r="AE923" s="336"/>
      <c r="AF923" s="336"/>
      <c r="AG923" s="336"/>
      <c r="AH923" s="336"/>
      <c r="AI923" s="337"/>
    </row>
    <row r="924" spans="1:35" ht="15.75" thickBot="1" x14ac:dyDescent="0.3">
      <c r="C924" s="344"/>
      <c r="D924" s="345"/>
      <c r="E924" s="345"/>
      <c r="F924" s="345"/>
      <c r="G924" s="345"/>
      <c r="H924" s="345"/>
      <c r="I924" s="346"/>
      <c r="J924" s="329"/>
      <c r="K924" s="330"/>
      <c r="L924" s="330"/>
      <c r="M924" s="330"/>
      <c r="N924" s="330"/>
      <c r="O924" s="330"/>
      <c r="P924" s="330"/>
      <c r="Q924" s="330"/>
      <c r="R924" s="330"/>
      <c r="S924" s="330"/>
      <c r="T924" s="330"/>
      <c r="U924" s="330"/>
      <c r="V924" s="330"/>
      <c r="W924" s="330"/>
      <c r="X924" s="330"/>
      <c r="Y924" s="330"/>
      <c r="Z924" s="330"/>
      <c r="AA924" s="330"/>
      <c r="AB924" s="331"/>
      <c r="AC924" s="347" t="s">
        <v>1917</v>
      </c>
      <c r="AD924" s="348"/>
      <c r="AE924" s="348"/>
      <c r="AF924" s="348"/>
      <c r="AG924" s="349" t="str">
        <f>IF($AG$5&lt;&gt;"",$AG$5,"")</f>
        <v>3</v>
      </c>
      <c r="AH924" s="349"/>
      <c r="AI924" s="75"/>
    </row>
    <row r="925" spans="1:35" x14ac:dyDescent="0.25">
      <c r="C925" s="21"/>
      <c r="D925" s="21"/>
      <c r="E925" s="21"/>
      <c r="F925" s="21"/>
      <c r="G925" s="21"/>
      <c r="H925" s="21"/>
      <c r="I925" s="21"/>
      <c r="J925" s="21"/>
      <c r="K925" s="21"/>
      <c r="L925" s="21"/>
      <c r="M925" s="21"/>
      <c r="N925" s="21"/>
      <c r="O925" s="21"/>
      <c r="P925" s="21"/>
      <c r="Q925" s="21"/>
      <c r="R925" s="21"/>
      <c r="S925" s="21"/>
      <c r="T925" s="21"/>
      <c r="U925" s="21"/>
      <c r="V925" s="21"/>
      <c r="W925" s="21"/>
      <c r="X925" s="21"/>
      <c r="Y925" s="21"/>
      <c r="Z925" s="21"/>
      <c r="AA925" s="21"/>
      <c r="AB925" s="21"/>
      <c r="AC925" s="21"/>
      <c r="AD925" s="21"/>
      <c r="AE925" s="21"/>
      <c r="AF925" s="21"/>
      <c r="AG925" s="21"/>
      <c r="AH925" s="7"/>
      <c r="AI925" s="7"/>
    </row>
    <row r="926" spans="1:35" ht="18.75" x14ac:dyDescent="0.3">
      <c r="C926" s="78"/>
      <c r="D926" s="79"/>
      <c r="E926" s="80"/>
      <c r="F926" s="80"/>
      <c r="G926" s="80"/>
      <c r="H926" s="79"/>
      <c r="I926" s="79"/>
      <c r="J926" s="79"/>
      <c r="K926" s="79"/>
      <c r="L926" s="79"/>
      <c r="M926" s="79"/>
      <c r="N926" s="79"/>
      <c r="O926" s="79"/>
      <c r="P926" s="81"/>
      <c r="Q926" s="81"/>
      <c r="R926" s="81"/>
      <c r="S926" s="81"/>
      <c r="T926" s="79"/>
      <c r="U926" s="79"/>
      <c r="V926" s="79"/>
      <c r="W926" s="79"/>
      <c r="X926" s="79"/>
      <c r="Y926" s="79"/>
      <c r="Z926" s="79"/>
      <c r="AA926" s="79"/>
      <c r="AB926" s="79"/>
      <c r="AC926" s="79"/>
      <c r="AD926" s="79"/>
      <c r="AE926" s="79"/>
      <c r="AF926" s="79"/>
      <c r="AG926" s="79"/>
      <c r="AH926" s="80"/>
      <c r="AI926" s="80"/>
    </row>
    <row r="927" spans="1:35" x14ac:dyDescent="0.25">
      <c r="C927" s="80"/>
      <c r="D927" s="99"/>
      <c r="E927" s="99"/>
      <c r="F927" s="99"/>
      <c r="G927" s="99"/>
      <c r="H927" s="99"/>
      <c r="I927" s="99"/>
      <c r="J927" s="99"/>
      <c r="K927" s="99"/>
      <c r="L927" s="99"/>
      <c r="M927" s="99"/>
      <c r="N927" s="99"/>
      <c r="O927" s="99"/>
      <c r="P927" s="99"/>
      <c r="Q927" s="99"/>
      <c r="R927" s="99"/>
      <c r="S927" s="99"/>
      <c r="T927" s="99"/>
      <c r="U927" s="99"/>
      <c r="V927" s="99"/>
      <c r="W927" s="99"/>
      <c r="X927" s="99"/>
      <c r="Y927" s="99"/>
      <c r="Z927" s="99"/>
      <c r="AA927" s="99"/>
      <c r="AB927" s="99"/>
      <c r="AC927" s="99"/>
      <c r="AD927" s="99"/>
      <c r="AE927" s="99"/>
      <c r="AF927" s="99"/>
      <c r="AG927" s="99"/>
      <c r="AH927" s="79"/>
      <c r="AI927" s="80"/>
    </row>
    <row r="928" spans="1:35" x14ac:dyDescent="0.25">
      <c r="C928" s="80"/>
      <c r="D928" s="99"/>
      <c r="E928" s="99"/>
      <c r="F928" s="99"/>
      <c r="G928" s="99"/>
      <c r="H928" s="99"/>
      <c r="I928" s="99"/>
      <c r="J928" s="99"/>
      <c r="K928" s="99"/>
      <c r="L928" s="99"/>
      <c r="M928" s="99"/>
      <c r="N928" s="99"/>
      <c r="O928" s="99"/>
      <c r="P928" s="99"/>
      <c r="Q928" s="99"/>
      <c r="R928" s="99"/>
      <c r="S928" s="99"/>
      <c r="T928" s="99"/>
      <c r="U928" s="99"/>
      <c r="V928" s="99"/>
      <c r="W928" s="99"/>
      <c r="X928" s="99"/>
      <c r="Y928" s="99"/>
      <c r="Z928" s="99"/>
      <c r="AA928" s="99"/>
      <c r="AB928" s="99"/>
      <c r="AC928" s="99"/>
      <c r="AD928" s="99"/>
      <c r="AE928" s="99"/>
      <c r="AF928" s="99"/>
      <c r="AG928" s="99"/>
      <c r="AH928" s="79"/>
      <c r="AI928" s="80"/>
    </row>
    <row r="929" spans="3:35" x14ac:dyDescent="0.25">
      <c r="C929" s="80"/>
      <c r="D929" s="99"/>
      <c r="E929" s="99"/>
      <c r="F929" s="99"/>
      <c r="G929" s="99"/>
      <c r="H929" s="99"/>
      <c r="I929" s="99"/>
      <c r="J929" s="99"/>
      <c r="K929" s="99"/>
      <c r="L929" s="99"/>
      <c r="M929" s="99"/>
      <c r="N929" s="99"/>
      <c r="O929" s="99"/>
      <c r="P929" s="99"/>
      <c r="Q929" s="99"/>
      <c r="R929" s="99"/>
      <c r="S929" s="99"/>
      <c r="T929" s="99"/>
      <c r="U929" s="99"/>
      <c r="V929" s="99"/>
      <c r="W929" s="99"/>
      <c r="X929" s="99"/>
      <c r="Y929" s="99"/>
      <c r="Z929" s="99"/>
      <c r="AA929" s="99"/>
      <c r="AB929" s="99"/>
      <c r="AC929" s="99"/>
      <c r="AD929" s="99"/>
      <c r="AE929" s="99"/>
      <c r="AF929" s="99"/>
      <c r="AG929" s="99"/>
      <c r="AH929" s="79"/>
      <c r="AI929" s="80"/>
    </row>
    <row r="930" spans="3:35" x14ac:dyDescent="0.25">
      <c r="C930" s="79"/>
      <c r="D930" s="82"/>
      <c r="E930" s="79"/>
      <c r="F930" s="79"/>
      <c r="G930" s="79"/>
      <c r="H930" s="79"/>
      <c r="I930" s="79"/>
      <c r="J930" s="79"/>
      <c r="K930" s="79"/>
      <c r="L930" s="79"/>
      <c r="M930" s="79"/>
      <c r="N930" s="79"/>
      <c r="O930" s="79"/>
      <c r="P930" s="79"/>
      <c r="Q930" s="79"/>
      <c r="R930" s="79"/>
      <c r="S930" s="79"/>
      <c r="T930" s="79"/>
      <c r="U930" s="79"/>
      <c r="V930" s="79"/>
      <c r="W930" s="79"/>
      <c r="X930" s="79"/>
      <c r="Y930" s="79"/>
      <c r="Z930" s="79"/>
      <c r="AA930" s="79"/>
      <c r="AB930" s="79"/>
      <c r="AC930" s="79"/>
      <c r="AD930" s="79"/>
      <c r="AE930" s="79"/>
      <c r="AF930" s="79"/>
      <c r="AG930" s="79"/>
      <c r="AH930" s="79"/>
      <c r="AI930" s="79"/>
    </row>
    <row r="931" spans="3:35" x14ac:dyDescent="0.25">
      <c r="C931" s="79"/>
      <c r="D931" s="82"/>
      <c r="E931" s="79"/>
      <c r="F931" s="79"/>
      <c r="G931" s="79"/>
      <c r="H931" s="79"/>
      <c r="I931" s="79"/>
      <c r="J931" s="79"/>
      <c r="K931" s="79"/>
      <c r="L931" s="79"/>
      <c r="M931" s="79"/>
      <c r="N931" s="79"/>
      <c r="O931" s="79"/>
      <c r="P931" s="79"/>
      <c r="Q931" s="79"/>
      <c r="R931" s="79"/>
      <c r="S931" s="79"/>
      <c r="T931" s="79"/>
      <c r="U931" s="79"/>
      <c r="V931" s="79"/>
      <c r="W931" s="79"/>
      <c r="X931" s="79"/>
      <c r="Y931" s="79"/>
      <c r="Z931" s="79"/>
      <c r="AA931" s="79"/>
      <c r="AB931" s="79"/>
      <c r="AC931" s="79"/>
      <c r="AD931" s="79"/>
      <c r="AE931" s="79"/>
      <c r="AF931" s="79"/>
      <c r="AG931" s="79"/>
      <c r="AH931" s="79"/>
      <c r="AI931" s="79"/>
    </row>
    <row r="932" spans="3:35" x14ac:dyDescent="0.25">
      <c r="C932" s="100"/>
      <c r="D932" s="100"/>
      <c r="E932" s="100"/>
      <c r="F932" s="100"/>
      <c r="G932" s="100"/>
      <c r="H932" s="100"/>
      <c r="I932" s="100"/>
      <c r="J932" s="100"/>
      <c r="K932" s="100"/>
      <c r="L932" s="100"/>
      <c r="M932" s="100"/>
      <c r="N932" s="100"/>
      <c r="O932" s="100"/>
      <c r="P932" s="100"/>
      <c r="Q932" s="100"/>
      <c r="R932" s="100"/>
      <c r="S932" s="83"/>
      <c r="T932" s="100"/>
      <c r="U932" s="100"/>
      <c r="V932" s="100"/>
      <c r="W932" s="100"/>
      <c r="X932" s="100"/>
      <c r="Y932" s="100"/>
      <c r="Z932" s="100"/>
      <c r="AA932" s="100"/>
      <c r="AB932" s="100"/>
      <c r="AC932" s="100"/>
      <c r="AD932" s="100"/>
      <c r="AE932" s="100"/>
      <c r="AF932" s="100"/>
      <c r="AG932" s="100"/>
      <c r="AH932" s="100"/>
      <c r="AI932" s="100"/>
    </row>
    <row r="933" spans="3:35" x14ac:dyDescent="0.25">
      <c r="C933" s="100"/>
      <c r="D933" s="100"/>
      <c r="E933" s="100"/>
      <c r="F933" s="100"/>
      <c r="G933" s="100"/>
      <c r="H933" s="100"/>
      <c r="I933" s="100"/>
      <c r="J933" s="100"/>
      <c r="K933" s="100"/>
      <c r="L933" s="100"/>
      <c r="M933" s="100"/>
      <c r="N933" s="100"/>
      <c r="O933" s="100"/>
      <c r="P933" s="100"/>
      <c r="Q933" s="100"/>
      <c r="R933" s="100"/>
      <c r="S933" s="84"/>
      <c r="T933" s="100"/>
      <c r="U933" s="100"/>
      <c r="V933" s="100"/>
      <c r="W933" s="100"/>
      <c r="X933" s="100"/>
      <c r="Y933" s="100"/>
      <c r="Z933" s="100"/>
      <c r="AA933" s="100"/>
      <c r="AB933" s="100"/>
      <c r="AC933" s="100"/>
      <c r="AD933" s="100"/>
      <c r="AE933" s="100"/>
      <c r="AF933" s="100"/>
      <c r="AG933" s="100"/>
      <c r="AH933" s="100"/>
      <c r="AI933" s="100"/>
    </row>
    <row r="934" spans="3:35" x14ac:dyDescent="0.25">
      <c r="C934" s="79"/>
      <c r="D934" s="79"/>
      <c r="E934" s="80"/>
      <c r="F934" s="80"/>
      <c r="G934" s="80"/>
      <c r="H934" s="80"/>
      <c r="I934" s="80"/>
      <c r="J934" s="85"/>
      <c r="K934" s="86"/>
      <c r="L934" s="85"/>
      <c r="M934" s="87"/>
      <c r="N934" s="87"/>
      <c r="O934" s="87"/>
      <c r="P934" s="87"/>
      <c r="Q934" s="87"/>
      <c r="R934" s="80"/>
      <c r="S934" s="80"/>
      <c r="T934" s="80"/>
      <c r="U934" s="79"/>
      <c r="V934" s="79"/>
      <c r="W934" s="80"/>
      <c r="X934" s="80"/>
      <c r="Y934" s="80"/>
      <c r="Z934" s="80"/>
      <c r="AA934" s="80"/>
      <c r="AB934" s="85"/>
      <c r="AC934" s="86"/>
      <c r="AD934" s="85"/>
      <c r="AE934" s="87"/>
      <c r="AF934" s="87"/>
      <c r="AG934" s="87"/>
      <c r="AH934" s="87"/>
      <c r="AI934" s="87"/>
    </row>
    <row r="935" spans="3:35" x14ac:dyDescent="0.25">
      <c r="C935" s="79"/>
      <c r="D935" s="80"/>
      <c r="E935" s="80"/>
      <c r="F935" s="80"/>
      <c r="G935" s="80"/>
      <c r="H935" s="80"/>
      <c r="I935" s="80"/>
      <c r="J935" s="87"/>
      <c r="K935" s="87"/>
      <c r="L935" s="87"/>
      <c r="M935" s="87"/>
      <c r="N935" s="87"/>
      <c r="O935" s="87"/>
      <c r="P935" s="87"/>
      <c r="Q935" s="87"/>
      <c r="R935" s="80"/>
      <c r="S935" s="80"/>
      <c r="T935" s="80"/>
      <c r="U935" s="79"/>
      <c r="V935" s="79"/>
      <c r="W935" s="80"/>
      <c r="X935" s="80"/>
      <c r="Y935" s="80"/>
      <c r="Z935" s="80"/>
      <c r="AA935" s="80"/>
      <c r="AB935" s="87"/>
      <c r="AC935" s="87"/>
      <c r="AD935" s="87"/>
      <c r="AE935" s="87"/>
      <c r="AF935" s="87"/>
      <c r="AG935" s="87"/>
      <c r="AH935" s="87"/>
      <c r="AI935" s="87"/>
    </row>
    <row r="936" spans="3:35" x14ac:dyDescent="0.25">
      <c r="C936" s="79"/>
      <c r="D936" s="88"/>
      <c r="E936" s="88"/>
      <c r="F936" s="88"/>
      <c r="G936" s="88"/>
      <c r="H936" s="88"/>
      <c r="I936" s="87"/>
      <c r="J936" s="87"/>
      <c r="K936" s="87"/>
      <c r="L936" s="87"/>
      <c r="M936" s="87"/>
      <c r="N936" s="87"/>
      <c r="O936" s="87"/>
      <c r="P936" s="87"/>
      <c r="Q936" s="87"/>
      <c r="R936" s="80"/>
      <c r="S936" s="80"/>
      <c r="T936" s="80"/>
      <c r="U936" s="79"/>
      <c r="V936" s="79"/>
      <c r="W936" s="88"/>
      <c r="X936" s="88"/>
      <c r="Y936" s="88"/>
      <c r="Z936" s="88"/>
      <c r="AA936" s="88"/>
      <c r="AB936" s="87"/>
      <c r="AC936" s="87"/>
      <c r="AD936" s="87"/>
      <c r="AE936" s="87"/>
      <c r="AF936" s="87"/>
      <c r="AG936" s="87"/>
      <c r="AH936" s="87"/>
      <c r="AI936" s="87"/>
    </row>
    <row r="937" spans="3:35" x14ac:dyDescent="0.25">
      <c r="C937" s="79"/>
      <c r="D937" s="88"/>
      <c r="E937" s="88"/>
      <c r="F937" s="88"/>
      <c r="G937" s="88"/>
      <c r="H937" s="88"/>
      <c r="I937" s="87"/>
      <c r="J937" s="87"/>
      <c r="K937" s="87"/>
      <c r="L937" s="87"/>
      <c r="M937" s="87"/>
      <c r="N937" s="87"/>
      <c r="O937" s="87"/>
      <c r="P937" s="87"/>
      <c r="Q937" s="87"/>
      <c r="R937" s="80"/>
      <c r="S937" s="80"/>
      <c r="T937" s="80"/>
      <c r="U937" s="79"/>
      <c r="V937" s="79"/>
      <c r="W937" s="88"/>
      <c r="X937" s="88"/>
      <c r="Y937" s="88"/>
      <c r="Z937" s="88"/>
      <c r="AA937" s="88"/>
      <c r="AB937" s="87"/>
      <c r="AC937" s="87"/>
      <c r="AD937" s="87"/>
      <c r="AE937" s="87"/>
      <c r="AF937" s="87"/>
      <c r="AG937" s="87"/>
      <c r="AH937" s="87"/>
      <c r="AI937" s="87"/>
    </row>
    <row r="938" spans="3:35" x14ac:dyDescent="0.25">
      <c r="C938" s="80"/>
      <c r="D938" s="80"/>
      <c r="E938" s="80"/>
      <c r="F938" s="80"/>
      <c r="G938" s="80"/>
      <c r="H938" s="80"/>
      <c r="I938" s="80"/>
      <c r="J938" s="80"/>
      <c r="K938" s="80"/>
      <c r="L938" s="80"/>
      <c r="M938" s="80"/>
      <c r="N938" s="80"/>
      <c r="O938" s="80"/>
      <c r="P938" s="80"/>
      <c r="Q938" s="80"/>
      <c r="R938" s="80"/>
      <c r="S938" s="80"/>
      <c r="T938" s="80"/>
      <c r="U938" s="80"/>
      <c r="V938" s="80"/>
      <c r="W938" s="80"/>
      <c r="X938" s="80"/>
      <c r="Y938" s="80"/>
      <c r="Z938" s="80"/>
      <c r="AA938" s="80"/>
      <c r="AB938" s="80"/>
      <c r="AC938" s="80"/>
      <c r="AD938" s="80"/>
      <c r="AE938" s="80"/>
      <c r="AF938" s="80"/>
      <c r="AG938" s="80"/>
      <c r="AH938" s="80"/>
      <c r="AI938" s="80"/>
    </row>
    <row r="939" spans="3:35" x14ac:dyDescent="0.25">
      <c r="C939" s="80"/>
      <c r="D939" s="79"/>
      <c r="E939" s="79"/>
      <c r="F939" s="79"/>
      <c r="G939" s="79"/>
      <c r="H939" s="79"/>
      <c r="I939" s="79"/>
      <c r="J939" s="79"/>
      <c r="K939" s="80"/>
      <c r="L939" s="80"/>
      <c r="M939" s="80"/>
      <c r="N939" s="80"/>
      <c r="O939" s="80"/>
      <c r="P939" s="80"/>
      <c r="Q939" s="80"/>
      <c r="R939" s="80"/>
      <c r="S939" s="80"/>
      <c r="T939" s="80"/>
      <c r="U939" s="80"/>
      <c r="V939" s="82"/>
      <c r="W939" s="79"/>
      <c r="X939" s="79"/>
      <c r="Y939" s="79"/>
      <c r="Z939" s="79"/>
      <c r="AA939" s="79"/>
      <c r="AB939" s="79"/>
      <c r="AC939" s="80"/>
      <c r="AD939" s="80"/>
      <c r="AE939" s="80"/>
      <c r="AF939" s="80"/>
      <c r="AG939" s="80"/>
      <c r="AH939" s="80"/>
      <c r="AI939" s="80"/>
    </row>
    <row r="940" spans="3:35" x14ac:dyDescent="0.25">
      <c r="C940" s="80"/>
      <c r="D940" s="80"/>
      <c r="E940" s="80"/>
      <c r="F940" s="80"/>
      <c r="G940" s="80"/>
      <c r="H940" s="80"/>
      <c r="I940" s="87"/>
      <c r="J940" s="87"/>
      <c r="K940" s="87"/>
      <c r="L940" s="87"/>
      <c r="M940" s="87"/>
      <c r="N940" s="87"/>
      <c r="O940" s="87"/>
      <c r="P940" s="87"/>
      <c r="Q940" s="87"/>
      <c r="R940" s="80"/>
      <c r="S940" s="80"/>
      <c r="T940" s="80"/>
      <c r="U940" s="80"/>
      <c r="V940" s="79"/>
      <c r="W940" s="80"/>
      <c r="X940" s="80"/>
      <c r="Y940" s="80"/>
      <c r="Z940" s="80"/>
      <c r="AA940" s="80"/>
      <c r="AB940" s="87"/>
      <c r="AC940" s="87"/>
      <c r="AD940" s="87"/>
      <c r="AE940" s="87"/>
      <c r="AF940" s="87"/>
      <c r="AG940" s="87"/>
      <c r="AH940" s="87"/>
      <c r="AI940" s="87"/>
    </row>
    <row r="941" spans="3:35" x14ac:dyDescent="0.25">
      <c r="C941" s="80"/>
      <c r="D941" s="80"/>
      <c r="E941" s="80"/>
      <c r="F941" s="80"/>
      <c r="G941" s="80"/>
      <c r="H941" s="80"/>
      <c r="I941" s="87"/>
      <c r="J941" s="87"/>
      <c r="K941" s="87"/>
      <c r="L941" s="87"/>
      <c r="M941" s="87"/>
      <c r="N941" s="87"/>
      <c r="O941" s="87"/>
      <c r="P941" s="87"/>
      <c r="Q941" s="87"/>
      <c r="R941" s="80"/>
      <c r="S941" s="80"/>
      <c r="T941" s="80"/>
      <c r="U941" s="80"/>
      <c r="V941" s="79"/>
      <c r="W941" s="80"/>
      <c r="X941" s="80"/>
      <c r="Y941" s="80"/>
      <c r="Z941" s="80"/>
      <c r="AA941" s="80"/>
      <c r="AB941" s="87"/>
      <c r="AC941" s="87"/>
      <c r="AD941" s="87"/>
      <c r="AE941" s="87"/>
      <c r="AF941" s="87"/>
      <c r="AG941" s="87"/>
      <c r="AH941" s="87"/>
      <c r="AI941" s="87"/>
    </row>
    <row r="942" spans="3:35" x14ac:dyDescent="0.25">
      <c r="C942" s="80"/>
      <c r="D942" s="79"/>
      <c r="E942" s="80"/>
      <c r="F942" s="80"/>
      <c r="G942" s="80"/>
      <c r="H942" s="80"/>
      <c r="I942" s="87"/>
      <c r="J942" s="87"/>
      <c r="K942" s="87"/>
      <c r="L942" s="87"/>
      <c r="M942" s="87"/>
      <c r="N942" s="87"/>
      <c r="O942" s="87"/>
      <c r="P942" s="87"/>
      <c r="Q942" s="87"/>
      <c r="R942" s="80"/>
      <c r="S942" s="80"/>
      <c r="T942" s="80"/>
      <c r="U942" s="80"/>
      <c r="V942" s="79"/>
      <c r="W942" s="80"/>
      <c r="X942" s="80"/>
      <c r="Y942" s="80"/>
      <c r="Z942" s="80"/>
      <c r="AA942" s="80"/>
      <c r="AB942" s="87"/>
      <c r="AC942" s="87"/>
      <c r="AD942" s="87"/>
      <c r="AE942" s="87"/>
      <c r="AF942" s="87"/>
      <c r="AG942" s="87"/>
      <c r="AH942" s="87"/>
      <c r="AI942" s="87"/>
    </row>
    <row r="943" spans="3:35" x14ac:dyDescent="0.25">
      <c r="C943" s="80"/>
      <c r="D943" s="80"/>
      <c r="E943" s="80"/>
      <c r="F943" s="80"/>
      <c r="G943" s="80"/>
      <c r="H943" s="80"/>
      <c r="I943" s="80"/>
      <c r="J943" s="80"/>
      <c r="K943" s="80"/>
      <c r="L943" s="80"/>
      <c r="M943" s="80"/>
      <c r="N943" s="80"/>
      <c r="O943" s="80"/>
      <c r="P943" s="80"/>
      <c r="Q943" s="80"/>
      <c r="R943" s="80"/>
      <c r="S943" s="80"/>
      <c r="T943" s="80"/>
      <c r="U943" s="80"/>
      <c r="V943" s="80"/>
      <c r="W943" s="80"/>
      <c r="X943" s="80"/>
      <c r="Y943" s="80"/>
      <c r="Z943" s="80"/>
      <c r="AA943" s="80"/>
      <c r="AB943" s="80"/>
      <c r="AC943" s="80"/>
      <c r="AD943" s="80"/>
      <c r="AE943" s="80"/>
      <c r="AF943" s="80"/>
      <c r="AG943" s="80"/>
      <c r="AH943" s="80"/>
      <c r="AI943" s="80"/>
    </row>
    <row r="944" spans="3:35" x14ac:dyDescent="0.25">
      <c r="C944" s="80"/>
      <c r="D944" s="82"/>
      <c r="E944" s="79"/>
      <c r="F944" s="79"/>
      <c r="G944" s="79"/>
      <c r="H944" s="79"/>
      <c r="I944" s="79"/>
      <c r="J944" s="79"/>
      <c r="K944" s="79"/>
      <c r="L944" s="79"/>
      <c r="M944" s="79"/>
      <c r="N944" s="79"/>
      <c r="O944" s="79"/>
      <c r="P944" s="80"/>
      <c r="Q944" s="80"/>
      <c r="R944" s="80"/>
      <c r="S944" s="80"/>
      <c r="T944" s="80"/>
      <c r="U944" s="80"/>
      <c r="V944" s="82"/>
      <c r="W944" s="79"/>
      <c r="X944" s="79"/>
      <c r="Y944" s="79"/>
      <c r="Z944" s="79"/>
      <c r="AA944" s="79"/>
      <c r="AB944" s="79"/>
      <c r="AC944" s="79"/>
      <c r="AD944" s="79"/>
      <c r="AE944" s="79"/>
      <c r="AF944" s="79"/>
      <c r="AG944" s="79"/>
      <c r="AH944" s="80"/>
      <c r="AI944" s="80"/>
    </row>
    <row r="945" spans="3:35" x14ac:dyDescent="0.25">
      <c r="C945" s="80"/>
      <c r="D945" s="79"/>
      <c r="E945" s="80"/>
      <c r="F945" s="80"/>
      <c r="G945" s="80"/>
      <c r="H945" s="80"/>
      <c r="I945" s="80"/>
      <c r="J945" s="87"/>
      <c r="K945" s="87"/>
      <c r="L945" s="87"/>
      <c r="M945" s="87"/>
      <c r="N945" s="87"/>
      <c r="O945" s="87"/>
      <c r="P945" s="87"/>
      <c r="Q945" s="87"/>
      <c r="R945" s="80"/>
      <c r="S945" s="80"/>
      <c r="T945" s="80"/>
      <c r="U945" s="80"/>
      <c r="V945" s="79"/>
      <c r="W945" s="80"/>
      <c r="X945" s="80"/>
      <c r="Y945" s="80"/>
      <c r="Z945" s="80"/>
      <c r="AA945" s="80"/>
      <c r="AB945" s="87"/>
      <c r="AC945" s="87"/>
      <c r="AD945" s="87"/>
      <c r="AE945" s="87"/>
      <c r="AF945" s="87"/>
      <c r="AG945" s="87"/>
      <c r="AH945" s="87"/>
      <c r="AI945" s="87"/>
    </row>
    <row r="946" spans="3:35" x14ac:dyDescent="0.25">
      <c r="C946" s="80"/>
      <c r="D946" s="79"/>
      <c r="E946" s="80"/>
      <c r="F946" s="80"/>
      <c r="G946" s="80"/>
      <c r="H946" s="80"/>
      <c r="I946" s="80"/>
      <c r="J946" s="87"/>
      <c r="K946" s="87"/>
      <c r="L946" s="87"/>
      <c r="M946" s="87"/>
      <c r="N946" s="87"/>
      <c r="O946" s="87"/>
      <c r="P946" s="87"/>
      <c r="Q946" s="87"/>
      <c r="R946" s="80"/>
      <c r="S946" s="80"/>
      <c r="T946" s="80"/>
      <c r="U946" s="80"/>
      <c r="V946" s="79"/>
      <c r="W946" s="80"/>
      <c r="X946" s="80"/>
      <c r="Y946" s="80"/>
      <c r="Z946" s="80"/>
      <c r="AA946" s="80"/>
      <c r="AB946" s="87"/>
      <c r="AC946" s="87"/>
      <c r="AD946" s="87"/>
      <c r="AE946" s="87"/>
      <c r="AF946" s="87"/>
      <c r="AG946" s="87"/>
      <c r="AH946" s="87"/>
      <c r="AI946" s="87"/>
    </row>
    <row r="947" spans="3:35" x14ac:dyDescent="0.25">
      <c r="C947" s="80"/>
      <c r="D947" s="79"/>
      <c r="E947" s="80"/>
      <c r="F947" s="80"/>
      <c r="G947" s="80"/>
      <c r="H947" s="80"/>
      <c r="I947" s="80"/>
      <c r="J947" s="87"/>
      <c r="K947" s="87"/>
      <c r="L947" s="87"/>
      <c r="M947" s="87"/>
      <c r="N947" s="87"/>
      <c r="O947" s="87"/>
      <c r="P947" s="87"/>
      <c r="Q947" s="87"/>
      <c r="R947" s="80"/>
      <c r="S947" s="80"/>
      <c r="T947" s="80"/>
      <c r="U947" s="80"/>
      <c r="V947" s="79"/>
      <c r="W947" s="80"/>
      <c r="X947" s="80"/>
      <c r="Y947" s="80"/>
      <c r="Z947" s="80"/>
      <c r="AA947" s="80"/>
      <c r="AB947" s="87"/>
      <c r="AC947" s="87"/>
      <c r="AD947" s="87"/>
      <c r="AE947" s="87"/>
      <c r="AF947" s="87"/>
      <c r="AG947" s="87"/>
      <c r="AH947" s="87"/>
      <c r="AI947" s="87"/>
    </row>
    <row r="948" spans="3:35" x14ac:dyDescent="0.25">
      <c r="C948" s="80"/>
      <c r="D948" s="88"/>
      <c r="E948" s="88"/>
      <c r="F948" s="80"/>
      <c r="G948" s="88"/>
      <c r="H948" s="88"/>
      <c r="I948" s="80"/>
      <c r="J948" s="88"/>
      <c r="K948" s="88"/>
      <c r="L948" s="80"/>
      <c r="M948" s="88"/>
      <c r="N948" s="88"/>
      <c r="O948" s="80"/>
      <c r="P948" s="88"/>
      <c r="Q948" s="88"/>
      <c r="R948" s="80"/>
      <c r="S948" s="80"/>
      <c r="T948" s="80"/>
      <c r="U948" s="80"/>
      <c r="V948" s="88"/>
      <c r="W948" s="88"/>
      <c r="X948" s="80"/>
      <c r="Y948" s="88"/>
      <c r="Z948" s="88"/>
      <c r="AA948" s="80"/>
      <c r="AB948" s="88"/>
      <c r="AC948" s="88"/>
      <c r="AD948" s="80"/>
      <c r="AE948" s="88"/>
      <c r="AF948" s="88"/>
      <c r="AG948" s="80"/>
      <c r="AH948" s="88"/>
      <c r="AI948" s="88"/>
    </row>
    <row r="949" spans="3:35" x14ac:dyDescent="0.25">
      <c r="C949" s="79"/>
      <c r="D949" s="79"/>
      <c r="E949" s="80"/>
      <c r="F949" s="80"/>
      <c r="G949" s="80"/>
      <c r="H949" s="80"/>
      <c r="I949" s="80"/>
      <c r="J949" s="85"/>
      <c r="K949" s="86"/>
      <c r="L949" s="85"/>
      <c r="M949" s="87"/>
      <c r="N949" s="87"/>
      <c r="O949" s="87"/>
      <c r="P949" s="87"/>
      <c r="Q949" s="87"/>
      <c r="R949" s="80"/>
      <c r="S949" s="80"/>
      <c r="T949" s="80"/>
      <c r="U949" s="79"/>
      <c r="V949" s="79"/>
      <c r="W949" s="80"/>
      <c r="X949" s="80"/>
      <c r="Y949" s="80"/>
      <c r="Z949" s="80"/>
      <c r="AA949" s="80"/>
      <c r="AB949" s="85"/>
      <c r="AC949" s="86"/>
      <c r="AD949" s="85"/>
      <c r="AE949" s="87"/>
      <c r="AF949" s="87"/>
      <c r="AG949" s="87"/>
      <c r="AH949" s="87"/>
      <c r="AI949" s="87"/>
    </row>
    <row r="950" spans="3:35" x14ac:dyDescent="0.25">
      <c r="C950" s="79"/>
      <c r="D950" s="79"/>
      <c r="E950" s="88"/>
      <c r="F950" s="88"/>
      <c r="G950" s="88"/>
      <c r="H950" s="88"/>
      <c r="I950" s="88"/>
      <c r="J950" s="87"/>
      <c r="K950" s="87"/>
      <c r="L950" s="87"/>
      <c r="M950" s="87"/>
      <c r="N950" s="87"/>
      <c r="O950" s="87"/>
      <c r="P950" s="87"/>
      <c r="Q950" s="87"/>
      <c r="R950" s="80"/>
      <c r="S950" s="80"/>
      <c r="T950" s="80"/>
      <c r="U950" s="79"/>
      <c r="V950" s="79"/>
      <c r="W950" s="88"/>
      <c r="X950" s="88"/>
      <c r="Y950" s="88"/>
      <c r="Z950" s="88"/>
      <c r="AA950" s="88"/>
      <c r="AB950" s="87"/>
      <c r="AC950" s="87"/>
      <c r="AD950" s="87"/>
      <c r="AE950" s="87"/>
      <c r="AF950" s="87"/>
      <c r="AG950" s="87"/>
      <c r="AH950" s="87"/>
      <c r="AI950" s="87"/>
    </row>
    <row r="951" spans="3:35" x14ac:dyDescent="0.25">
      <c r="C951" s="79"/>
      <c r="D951" s="79"/>
      <c r="E951" s="88"/>
      <c r="F951" s="88"/>
      <c r="G951" s="88"/>
      <c r="H951" s="88"/>
      <c r="I951" s="88"/>
      <c r="J951" s="87"/>
      <c r="K951" s="87"/>
      <c r="L951" s="87"/>
      <c r="M951" s="87"/>
      <c r="N951" s="87"/>
      <c r="O951" s="87"/>
      <c r="P951" s="87"/>
      <c r="Q951" s="87"/>
      <c r="R951" s="80"/>
      <c r="S951" s="80"/>
      <c r="T951" s="80"/>
      <c r="U951" s="79"/>
      <c r="V951" s="79"/>
      <c r="W951" s="88"/>
      <c r="X951" s="88"/>
      <c r="Y951" s="88"/>
      <c r="Z951" s="88"/>
      <c r="AA951" s="88"/>
      <c r="AB951" s="87"/>
      <c r="AC951" s="87"/>
      <c r="AD951" s="87"/>
      <c r="AE951" s="87"/>
      <c r="AF951" s="87"/>
      <c r="AG951" s="87"/>
      <c r="AH951" s="87"/>
      <c r="AI951" s="87"/>
    </row>
    <row r="952" spans="3:35" x14ac:dyDescent="0.25">
      <c r="C952" s="79"/>
      <c r="D952" s="79"/>
      <c r="E952" s="79"/>
      <c r="F952" s="79"/>
      <c r="G952" s="79"/>
      <c r="H952" s="79"/>
      <c r="I952" s="79"/>
      <c r="J952" s="79"/>
      <c r="K952" s="79"/>
      <c r="L952" s="79"/>
      <c r="M952" s="79"/>
      <c r="N952" s="79"/>
      <c r="O952" s="79"/>
      <c r="P952" s="79"/>
      <c r="Q952" s="79"/>
      <c r="R952" s="79"/>
      <c r="S952" s="79"/>
      <c r="T952" s="80"/>
      <c r="U952" s="79"/>
      <c r="V952" s="79"/>
      <c r="W952" s="79"/>
      <c r="X952" s="79"/>
      <c r="Y952" s="79"/>
      <c r="Z952" s="79"/>
      <c r="AA952" s="79"/>
      <c r="AB952" s="79"/>
      <c r="AC952" s="79"/>
      <c r="AD952" s="79"/>
      <c r="AE952" s="79"/>
      <c r="AF952" s="79"/>
      <c r="AG952" s="79"/>
      <c r="AH952" s="79"/>
      <c r="AI952" s="79"/>
    </row>
    <row r="953" spans="3:35" x14ac:dyDescent="0.25">
      <c r="C953" s="79"/>
      <c r="D953" s="79"/>
      <c r="E953" s="79"/>
      <c r="F953" s="79"/>
      <c r="G953" s="79"/>
      <c r="H953" s="79"/>
      <c r="I953" s="79"/>
      <c r="J953" s="79"/>
      <c r="K953" s="79"/>
      <c r="L953" s="79"/>
      <c r="M953" s="79"/>
      <c r="N953" s="79"/>
      <c r="O953" s="79"/>
      <c r="P953" s="79"/>
      <c r="Q953" s="79"/>
      <c r="R953" s="79"/>
      <c r="S953" s="79"/>
      <c r="T953" s="79"/>
      <c r="U953" s="79"/>
      <c r="V953" s="79"/>
      <c r="W953" s="79"/>
      <c r="X953" s="79"/>
      <c r="Y953" s="79"/>
      <c r="Z953" s="79"/>
      <c r="AA953" s="79"/>
      <c r="AB953" s="79"/>
      <c r="AC953" s="79"/>
      <c r="AD953" s="79"/>
      <c r="AE953" s="79"/>
      <c r="AF953" s="79"/>
      <c r="AG953" s="79"/>
      <c r="AH953" s="79"/>
      <c r="AI953" s="79"/>
    </row>
    <row r="954" spans="3:35" x14ac:dyDescent="0.25">
      <c r="C954" s="79"/>
      <c r="D954" s="79"/>
      <c r="E954" s="79"/>
      <c r="F954" s="79"/>
      <c r="G954" s="79"/>
      <c r="H954" s="79"/>
      <c r="I954" s="79"/>
      <c r="J954" s="79"/>
      <c r="K954" s="79"/>
      <c r="L954" s="79"/>
      <c r="M954" s="79"/>
      <c r="N954" s="79"/>
      <c r="O954" s="79"/>
      <c r="P954" s="79"/>
      <c r="Q954" s="79"/>
      <c r="R954" s="79"/>
      <c r="S954" s="79"/>
      <c r="T954" s="79"/>
      <c r="U954" s="79"/>
      <c r="V954" s="79"/>
      <c r="W954" s="79"/>
      <c r="X954" s="79"/>
      <c r="Y954" s="79"/>
      <c r="Z954" s="79"/>
      <c r="AA954" s="79"/>
      <c r="AB954" s="79"/>
      <c r="AC954" s="79"/>
      <c r="AD954" s="79"/>
      <c r="AE954" s="79"/>
      <c r="AF954" s="79"/>
      <c r="AG954" s="79"/>
      <c r="AH954" s="79"/>
      <c r="AI954" s="79"/>
    </row>
    <row r="955" spans="3:35" x14ac:dyDescent="0.25">
      <c r="C955" s="79"/>
      <c r="D955" s="79"/>
      <c r="E955" s="79"/>
      <c r="F955" s="79"/>
      <c r="G955" s="79"/>
      <c r="H955" s="79"/>
      <c r="I955" s="79"/>
      <c r="J955" s="79"/>
      <c r="K955" s="79"/>
      <c r="L955" s="79"/>
      <c r="M955" s="79"/>
      <c r="N955" s="79"/>
      <c r="O955" s="79"/>
      <c r="P955" s="79"/>
      <c r="Q955" s="79"/>
      <c r="R955" s="79"/>
      <c r="S955" s="79"/>
      <c r="T955" s="79"/>
      <c r="U955" s="79"/>
      <c r="V955" s="79"/>
      <c r="W955" s="79"/>
      <c r="X955" s="79"/>
      <c r="Y955" s="79"/>
      <c r="Z955" s="79"/>
      <c r="AA955" s="79"/>
      <c r="AB955" s="79"/>
      <c r="AC955" s="79"/>
      <c r="AD955" s="79"/>
      <c r="AE955" s="79"/>
      <c r="AF955" s="79"/>
      <c r="AG955" s="79"/>
      <c r="AH955" s="79"/>
      <c r="AI955" s="79"/>
    </row>
    <row r="956" spans="3:35" x14ac:dyDescent="0.25">
      <c r="C956" s="101"/>
      <c r="D956" s="101"/>
      <c r="E956" s="101"/>
      <c r="F956" s="101"/>
      <c r="G956" s="101"/>
      <c r="H956" s="101"/>
      <c r="I956" s="101"/>
      <c r="J956" s="101"/>
      <c r="K956" s="101"/>
      <c r="L956" s="101"/>
      <c r="M956" s="101"/>
      <c r="N956" s="101"/>
      <c r="O956" s="101"/>
      <c r="P956" s="101"/>
      <c r="Q956" s="101"/>
      <c r="R956" s="101"/>
      <c r="S956" s="101"/>
      <c r="T956" s="101"/>
      <c r="U956" s="101"/>
      <c r="V956" s="101"/>
      <c r="W956" s="101"/>
      <c r="X956" s="101"/>
      <c r="Y956" s="101"/>
      <c r="Z956" s="101"/>
      <c r="AA956" s="101"/>
      <c r="AB956" s="101"/>
      <c r="AC956" s="101"/>
      <c r="AD956" s="101"/>
      <c r="AE956" s="101"/>
      <c r="AF956" s="101"/>
      <c r="AG956" s="101"/>
      <c r="AH956" s="101"/>
      <c r="AI956" s="101"/>
    </row>
    <row r="957" spans="3:35" x14ac:dyDescent="0.25">
      <c r="C957" s="101"/>
      <c r="D957" s="101"/>
      <c r="E957" s="101"/>
      <c r="F957" s="101"/>
      <c r="G957" s="101"/>
      <c r="H957" s="101"/>
      <c r="I957" s="101"/>
      <c r="J957" s="101"/>
      <c r="K957" s="101"/>
      <c r="L957" s="101"/>
      <c r="M957" s="101"/>
      <c r="N957" s="101"/>
      <c r="O957" s="101"/>
      <c r="P957" s="101"/>
      <c r="Q957" s="101"/>
      <c r="R957" s="101"/>
      <c r="S957" s="101"/>
      <c r="T957" s="101"/>
      <c r="U957" s="101"/>
      <c r="V957" s="101"/>
      <c r="W957" s="101"/>
      <c r="X957" s="101"/>
      <c r="Y957" s="101"/>
      <c r="Z957" s="101"/>
      <c r="AA957" s="101"/>
      <c r="AB957" s="101"/>
      <c r="AC957" s="101"/>
      <c r="AD957" s="101"/>
      <c r="AE957" s="101"/>
      <c r="AF957" s="101"/>
      <c r="AG957" s="101"/>
      <c r="AH957" s="101"/>
      <c r="AI957" s="101"/>
    </row>
    <row r="958" spans="3:35" x14ac:dyDescent="0.25">
      <c r="C958" s="79"/>
      <c r="D958" s="79"/>
      <c r="E958" s="80"/>
      <c r="F958" s="80"/>
      <c r="G958" s="80"/>
      <c r="H958" s="80"/>
      <c r="I958" s="80"/>
      <c r="J958" s="85"/>
      <c r="K958" s="86"/>
      <c r="L958" s="85"/>
      <c r="M958" s="87"/>
      <c r="N958" s="87"/>
      <c r="O958" s="87"/>
      <c r="P958" s="87"/>
      <c r="Q958" s="87"/>
      <c r="R958" s="80"/>
      <c r="S958" s="80"/>
      <c r="T958" s="79"/>
      <c r="U958" s="79"/>
      <c r="V958" s="80"/>
      <c r="W958" s="80"/>
      <c r="X958" s="80"/>
      <c r="Y958" s="80"/>
      <c r="Z958" s="80"/>
      <c r="AA958" s="85"/>
      <c r="AB958" s="86"/>
      <c r="AC958" s="85"/>
      <c r="AD958" s="87"/>
      <c r="AE958" s="87"/>
      <c r="AF958" s="87"/>
      <c r="AG958" s="87"/>
      <c r="AH958" s="87"/>
      <c r="AI958" s="80"/>
    </row>
    <row r="959" spans="3:35" x14ac:dyDescent="0.25">
      <c r="C959" s="79"/>
      <c r="D959" s="79"/>
      <c r="E959" s="80"/>
      <c r="F959" s="80"/>
      <c r="G959" s="80"/>
      <c r="H959" s="80"/>
      <c r="I959" s="80"/>
      <c r="J959" s="87"/>
      <c r="K959" s="87"/>
      <c r="L959" s="87"/>
      <c r="M959" s="87"/>
      <c r="N959" s="87"/>
      <c r="O959" s="87"/>
      <c r="P959" s="87"/>
      <c r="Q959" s="87"/>
      <c r="R959" s="80"/>
      <c r="S959" s="80"/>
      <c r="T959" s="79"/>
      <c r="U959" s="79"/>
      <c r="V959" s="80"/>
      <c r="W959" s="80"/>
      <c r="X959" s="80"/>
      <c r="Y959" s="80"/>
      <c r="Z959" s="80"/>
      <c r="AA959" s="87"/>
      <c r="AB959" s="87"/>
      <c r="AC959" s="87"/>
      <c r="AD959" s="87"/>
      <c r="AE959" s="87"/>
      <c r="AF959" s="87"/>
      <c r="AG959" s="87"/>
      <c r="AH959" s="87"/>
      <c r="AI959" s="80"/>
    </row>
    <row r="960" spans="3:35" x14ac:dyDescent="0.25">
      <c r="C960" s="79"/>
      <c r="D960" s="79"/>
      <c r="E960" s="88"/>
      <c r="F960" s="88"/>
      <c r="G960" s="88"/>
      <c r="H960" s="88"/>
      <c r="I960" s="88"/>
      <c r="J960" s="87"/>
      <c r="K960" s="87"/>
      <c r="L960" s="87"/>
      <c r="M960" s="87"/>
      <c r="N960" s="87"/>
      <c r="O960" s="87"/>
      <c r="P960" s="87"/>
      <c r="Q960" s="87"/>
      <c r="R960" s="80"/>
      <c r="S960" s="80"/>
      <c r="T960" s="79"/>
      <c r="U960" s="79"/>
      <c r="V960" s="88"/>
      <c r="W960" s="88"/>
      <c r="X960" s="88"/>
      <c r="Y960" s="88"/>
      <c r="Z960" s="88"/>
      <c r="AA960" s="87"/>
      <c r="AB960" s="87"/>
      <c r="AC960" s="87"/>
      <c r="AD960" s="87"/>
      <c r="AE960" s="87"/>
      <c r="AF960" s="87"/>
      <c r="AG960" s="87"/>
      <c r="AH960" s="87"/>
      <c r="AI960" s="80"/>
    </row>
    <row r="961" spans="3:35" x14ac:dyDescent="0.25">
      <c r="C961" s="79"/>
      <c r="D961" s="79"/>
      <c r="E961" s="88"/>
      <c r="F961" s="88"/>
      <c r="G961" s="88"/>
      <c r="H961" s="88"/>
      <c r="I961" s="88"/>
      <c r="J961" s="87"/>
      <c r="K961" s="87"/>
      <c r="L961" s="87"/>
      <c r="M961" s="87"/>
      <c r="N961" s="87"/>
      <c r="O961" s="87"/>
      <c r="P961" s="87"/>
      <c r="Q961" s="87"/>
      <c r="R961" s="80"/>
      <c r="S961" s="80"/>
      <c r="T961" s="79"/>
      <c r="U961" s="79"/>
      <c r="V961" s="88"/>
      <c r="W961" s="88"/>
      <c r="X961" s="88"/>
      <c r="Y961" s="88"/>
      <c r="Z961" s="88"/>
      <c r="AA961" s="87"/>
      <c r="AB961" s="87"/>
      <c r="AC961" s="87"/>
      <c r="AD961" s="87"/>
      <c r="AE961" s="87"/>
      <c r="AF961" s="87"/>
      <c r="AG961" s="87"/>
      <c r="AH961" s="87"/>
      <c r="AI961" s="80"/>
    </row>
    <row r="962" spans="3:35" x14ac:dyDescent="0.25">
      <c r="C962" s="80"/>
      <c r="D962" s="80"/>
      <c r="E962" s="80"/>
      <c r="F962" s="80"/>
      <c r="G962" s="80"/>
      <c r="H962" s="80"/>
      <c r="I962" s="80"/>
      <c r="J962" s="80"/>
      <c r="K962" s="80"/>
      <c r="L962" s="80"/>
      <c r="M962" s="80"/>
      <c r="N962" s="80"/>
      <c r="O962" s="80"/>
      <c r="P962" s="80"/>
      <c r="Q962" s="80"/>
      <c r="R962" s="80"/>
      <c r="S962" s="80"/>
      <c r="T962" s="80"/>
      <c r="U962" s="80"/>
      <c r="V962" s="80"/>
      <c r="W962" s="80"/>
      <c r="X962" s="80"/>
      <c r="Y962" s="80"/>
      <c r="Z962" s="80"/>
      <c r="AA962" s="80"/>
      <c r="AB962" s="80"/>
      <c r="AC962" s="80"/>
      <c r="AD962" s="80"/>
      <c r="AE962" s="80"/>
      <c r="AF962" s="80"/>
      <c r="AG962" s="80"/>
      <c r="AH962" s="80"/>
      <c r="AI962" s="80"/>
    </row>
    <row r="963" spans="3:35" x14ac:dyDescent="0.25">
      <c r="C963" s="80"/>
      <c r="D963" s="82"/>
      <c r="E963" s="79"/>
      <c r="F963" s="79"/>
      <c r="G963" s="79"/>
      <c r="H963" s="79"/>
      <c r="I963" s="79"/>
      <c r="J963" s="79"/>
      <c r="K963" s="80"/>
      <c r="L963" s="80"/>
      <c r="M963" s="80"/>
      <c r="N963" s="80"/>
      <c r="O963" s="80"/>
      <c r="P963" s="80"/>
      <c r="Q963" s="80"/>
      <c r="R963" s="80"/>
      <c r="S963" s="80"/>
      <c r="T963" s="80"/>
      <c r="U963" s="82"/>
      <c r="V963" s="79"/>
      <c r="W963" s="79"/>
      <c r="X963" s="79"/>
      <c r="Y963" s="79"/>
      <c r="Z963" s="79"/>
      <c r="AA963" s="79"/>
      <c r="AB963" s="80"/>
      <c r="AC963" s="80"/>
      <c r="AD963" s="80"/>
      <c r="AE963" s="80"/>
      <c r="AF963" s="80"/>
      <c r="AG963" s="80"/>
      <c r="AH963" s="80"/>
      <c r="AI963" s="80"/>
    </row>
    <row r="964" spans="3:35" x14ac:dyDescent="0.25">
      <c r="C964" s="80"/>
      <c r="D964" s="79"/>
      <c r="E964" s="80"/>
      <c r="F964" s="80"/>
      <c r="G964" s="80"/>
      <c r="H964" s="80"/>
      <c r="I964" s="80"/>
      <c r="J964" s="87"/>
      <c r="K964" s="87"/>
      <c r="L964" s="87"/>
      <c r="M964" s="87"/>
      <c r="N964" s="87"/>
      <c r="O964" s="87"/>
      <c r="P964" s="87"/>
      <c r="Q964" s="87"/>
      <c r="R964" s="80"/>
      <c r="S964" s="80"/>
      <c r="T964" s="80"/>
      <c r="U964" s="79"/>
      <c r="V964" s="80"/>
      <c r="W964" s="80"/>
      <c r="X964" s="80"/>
      <c r="Y964" s="80"/>
      <c r="Z964" s="80"/>
      <c r="AA964" s="87"/>
      <c r="AB964" s="87"/>
      <c r="AC964" s="87"/>
      <c r="AD964" s="87"/>
      <c r="AE964" s="87"/>
      <c r="AF964" s="87"/>
      <c r="AG964" s="87"/>
      <c r="AH964" s="87"/>
      <c r="AI964" s="80"/>
    </row>
    <row r="965" spans="3:35" x14ac:dyDescent="0.25">
      <c r="C965" s="80"/>
      <c r="D965" s="79"/>
      <c r="E965" s="80"/>
      <c r="F965" s="80"/>
      <c r="G965" s="80"/>
      <c r="H965" s="80"/>
      <c r="I965" s="80"/>
      <c r="J965" s="87"/>
      <c r="K965" s="87"/>
      <c r="L965" s="87"/>
      <c r="M965" s="87"/>
      <c r="N965" s="87"/>
      <c r="O965" s="87"/>
      <c r="P965" s="87"/>
      <c r="Q965" s="87"/>
      <c r="R965" s="80"/>
      <c r="S965" s="80"/>
      <c r="T965" s="80"/>
      <c r="U965" s="79"/>
      <c r="V965" s="80"/>
      <c r="W965" s="80"/>
      <c r="X965" s="80"/>
      <c r="Y965" s="80"/>
      <c r="Z965" s="80"/>
      <c r="AA965" s="87"/>
      <c r="AB965" s="87"/>
      <c r="AC965" s="87"/>
      <c r="AD965" s="87"/>
      <c r="AE965" s="87"/>
      <c r="AF965" s="87"/>
      <c r="AG965" s="87"/>
      <c r="AH965" s="87"/>
      <c r="AI965" s="80"/>
    </row>
    <row r="966" spans="3:35" x14ac:dyDescent="0.25">
      <c r="C966" s="80"/>
      <c r="D966" s="79"/>
      <c r="E966" s="80"/>
      <c r="F966" s="80"/>
      <c r="G966" s="80"/>
      <c r="H966" s="80"/>
      <c r="I966" s="80"/>
      <c r="J966" s="87"/>
      <c r="K966" s="87"/>
      <c r="L966" s="87"/>
      <c r="M966" s="87"/>
      <c r="N966" s="87"/>
      <c r="O966" s="87"/>
      <c r="P966" s="87"/>
      <c r="Q966" s="87"/>
      <c r="R966" s="80"/>
      <c r="S966" s="80"/>
      <c r="T966" s="80"/>
      <c r="U966" s="79"/>
      <c r="V966" s="80"/>
      <c r="W966" s="80"/>
      <c r="X966" s="80"/>
      <c r="Y966" s="80"/>
      <c r="Z966" s="80"/>
      <c r="AA966" s="87"/>
      <c r="AB966" s="87"/>
      <c r="AC966" s="87"/>
      <c r="AD966" s="87"/>
      <c r="AE966" s="87"/>
      <c r="AF966" s="87"/>
      <c r="AG966" s="87"/>
      <c r="AH966" s="87"/>
      <c r="AI966" s="80"/>
    </row>
    <row r="967" spans="3:35" x14ac:dyDescent="0.25">
      <c r="C967" s="80"/>
      <c r="D967" s="80"/>
      <c r="E967" s="80"/>
      <c r="F967" s="80"/>
      <c r="G967" s="80"/>
      <c r="H967" s="80"/>
      <c r="I967" s="80"/>
      <c r="J967" s="80"/>
      <c r="K967" s="80"/>
      <c r="L967" s="80"/>
      <c r="M967" s="80"/>
      <c r="N967" s="80"/>
      <c r="O967" s="80"/>
      <c r="P967" s="80"/>
      <c r="Q967" s="80"/>
      <c r="R967" s="80"/>
      <c r="S967" s="80"/>
      <c r="T967" s="80"/>
      <c r="U967" s="80"/>
      <c r="V967" s="80"/>
      <c r="W967" s="80"/>
      <c r="X967" s="80"/>
      <c r="Y967" s="80"/>
      <c r="Z967" s="80"/>
      <c r="AA967" s="80"/>
      <c r="AB967" s="80"/>
      <c r="AC967" s="80"/>
      <c r="AD967" s="80"/>
      <c r="AE967" s="80"/>
      <c r="AF967" s="80"/>
      <c r="AG967" s="80"/>
      <c r="AH967" s="80"/>
      <c r="AI967" s="80"/>
    </row>
    <row r="968" spans="3:35" x14ac:dyDescent="0.25">
      <c r="C968" s="80"/>
      <c r="D968" s="82"/>
      <c r="E968" s="79"/>
      <c r="F968" s="79"/>
      <c r="G968" s="79"/>
      <c r="H968" s="79"/>
      <c r="I968" s="79"/>
      <c r="J968" s="79"/>
      <c r="K968" s="79"/>
      <c r="L968" s="79"/>
      <c r="M968" s="79"/>
      <c r="N968" s="79"/>
      <c r="O968" s="79"/>
      <c r="P968" s="80"/>
      <c r="Q968" s="80"/>
      <c r="R968" s="80"/>
      <c r="S968" s="80"/>
      <c r="T968" s="80"/>
      <c r="U968" s="82"/>
      <c r="V968" s="79"/>
      <c r="W968" s="79"/>
      <c r="X968" s="79"/>
      <c r="Y968" s="79"/>
      <c r="Z968" s="79"/>
      <c r="AA968" s="79"/>
      <c r="AB968" s="79"/>
      <c r="AC968" s="79"/>
      <c r="AD968" s="79"/>
      <c r="AE968" s="79"/>
      <c r="AF968" s="79"/>
      <c r="AG968" s="80"/>
      <c r="AH968" s="80"/>
      <c r="AI968" s="80"/>
    </row>
    <row r="969" spans="3:35" x14ac:dyDescent="0.25">
      <c r="C969" s="80"/>
      <c r="D969" s="79"/>
      <c r="E969" s="80"/>
      <c r="F969" s="80"/>
      <c r="G969" s="80"/>
      <c r="H969" s="80"/>
      <c r="I969" s="80"/>
      <c r="J969" s="87"/>
      <c r="K969" s="87"/>
      <c r="L969" s="87"/>
      <c r="M969" s="87"/>
      <c r="N969" s="87"/>
      <c r="O969" s="87"/>
      <c r="P969" s="87"/>
      <c r="Q969" s="87"/>
      <c r="R969" s="80"/>
      <c r="S969" s="80"/>
      <c r="T969" s="80"/>
      <c r="U969" s="79"/>
      <c r="V969" s="80"/>
      <c r="W969" s="80"/>
      <c r="X969" s="80"/>
      <c r="Y969" s="80"/>
      <c r="Z969" s="80"/>
      <c r="AA969" s="87"/>
      <c r="AB969" s="87"/>
      <c r="AC969" s="87"/>
      <c r="AD969" s="87"/>
      <c r="AE969" s="87"/>
      <c r="AF969" s="87"/>
      <c r="AG969" s="87"/>
      <c r="AH969" s="87"/>
      <c r="AI969" s="80"/>
    </row>
    <row r="970" spans="3:35" x14ac:dyDescent="0.25">
      <c r="C970" s="80"/>
      <c r="D970" s="79"/>
      <c r="E970" s="80"/>
      <c r="F970" s="80"/>
      <c r="G970" s="80"/>
      <c r="H970" s="80"/>
      <c r="I970" s="80"/>
      <c r="J970" s="87"/>
      <c r="K970" s="87"/>
      <c r="L970" s="87"/>
      <c r="M970" s="87"/>
      <c r="N970" s="87"/>
      <c r="O970" s="87"/>
      <c r="P970" s="87"/>
      <c r="Q970" s="87"/>
      <c r="R970" s="80"/>
      <c r="S970" s="80"/>
      <c r="T970" s="80"/>
      <c r="U970" s="79"/>
      <c r="V970" s="80"/>
      <c r="W970" s="80"/>
      <c r="X970" s="80"/>
      <c r="Y970" s="80"/>
      <c r="Z970" s="80"/>
      <c r="AA970" s="87"/>
      <c r="AB970" s="87"/>
      <c r="AC970" s="87"/>
      <c r="AD970" s="87"/>
      <c r="AE970" s="87"/>
      <c r="AF970" s="87"/>
      <c r="AG970" s="87"/>
      <c r="AH970" s="87"/>
      <c r="AI970" s="80"/>
    </row>
    <row r="971" spans="3:35" x14ac:dyDescent="0.25">
      <c r="C971" s="80"/>
      <c r="D971" s="79"/>
      <c r="E971" s="80"/>
      <c r="F971" s="80"/>
      <c r="G971" s="80"/>
      <c r="H971" s="80"/>
      <c r="I971" s="80"/>
      <c r="J971" s="87"/>
      <c r="K971" s="87"/>
      <c r="L971" s="87"/>
      <c r="M971" s="87"/>
      <c r="N971" s="87"/>
      <c r="O971" s="87"/>
      <c r="P971" s="87"/>
      <c r="Q971" s="87"/>
      <c r="R971" s="80"/>
      <c r="S971" s="80"/>
      <c r="T971" s="80"/>
      <c r="U971" s="79"/>
      <c r="V971" s="80"/>
      <c r="W971" s="80"/>
      <c r="X971" s="80"/>
      <c r="Y971" s="80"/>
      <c r="Z971" s="80"/>
      <c r="AA971" s="87"/>
      <c r="AB971" s="87"/>
      <c r="AC971" s="87"/>
      <c r="AD971" s="87"/>
      <c r="AE971" s="87"/>
      <c r="AF971" s="87"/>
      <c r="AG971" s="87"/>
      <c r="AH971" s="87"/>
      <c r="AI971" s="80"/>
    </row>
    <row r="972" spans="3:35" x14ac:dyDescent="0.25">
      <c r="C972" s="80"/>
      <c r="D972" s="88"/>
      <c r="E972" s="88"/>
      <c r="F972" s="80"/>
      <c r="G972" s="88"/>
      <c r="H972" s="88"/>
      <c r="I972" s="80"/>
      <c r="J972" s="88"/>
      <c r="K972" s="88"/>
      <c r="L972" s="80"/>
      <c r="M972" s="88"/>
      <c r="N972" s="88"/>
      <c r="O972" s="80"/>
      <c r="P972" s="88"/>
      <c r="Q972" s="88"/>
      <c r="R972" s="80"/>
      <c r="S972" s="80"/>
      <c r="T972" s="80"/>
      <c r="U972" s="88"/>
      <c r="V972" s="88"/>
      <c r="W972" s="80"/>
      <c r="X972" s="88"/>
      <c r="Y972" s="88"/>
      <c r="Z972" s="80"/>
      <c r="AA972" s="88"/>
      <c r="AB972" s="88"/>
      <c r="AC972" s="80"/>
      <c r="AD972" s="88"/>
      <c r="AE972" s="88"/>
      <c r="AF972" s="80"/>
      <c r="AG972" s="88"/>
      <c r="AH972" s="88"/>
      <c r="AI972" s="80"/>
    </row>
    <row r="973" spans="3:35" x14ac:dyDescent="0.25">
      <c r="C973" s="79"/>
      <c r="D973" s="79"/>
      <c r="E973" s="80"/>
      <c r="F973" s="80"/>
      <c r="G973" s="80"/>
      <c r="H973" s="80"/>
      <c r="I973" s="80"/>
      <c r="J973" s="85"/>
      <c r="K973" s="86"/>
      <c r="L973" s="85"/>
      <c r="M973" s="87"/>
      <c r="N973" s="87"/>
      <c r="O973" s="87"/>
      <c r="P973" s="87"/>
      <c r="Q973" s="87"/>
      <c r="R973" s="80"/>
      <c r="S973" s="80"/>
      <c r="T973" s="79"/>
      <c r="U973" s="79"/>
      <c r="V973" s="80"/>
      <c r="W973" s="80"/>
      <c r="X973" s="80"/>
      <c r="Y973" s="80"/>
      <c r="Z973" s="80"/>
      <c r="AA973" s="85"/>
      <c r="AB973" s="86"/>
      <c r="AC973" s="85"/>
      <c r="AD973" s="87"/>
      <c r="AE973" s="87"/>
      <c r="AF973" s="87"/>
      <c r="AG973" s="87"/>
      <c r="AH973" s="87"/>
      <c r="AI973" s="80"/>
    </row>
    <row r="974" spans="3:35" ht="15.75" thickBot="1" x14ac:dyDescent="0.3">
      <c r="C974" s="79"/>
      <c r="D974" s="79"/>
      <c r="E974" s="88"/>
      <c r="F974" s="88"/>
      <c r="G974" s="88"/>
      <c r="H974" s="88"/>
      <c r="I974" s="88"/>
      <c r="J974" s="87"/>
      <c r="K974" s="87"/>
      <c r="L974" s="87"/>
      <c r="M974" s="87"/>
      <c r="N974" s="87"/>
      <c r="O974" s="87"/>
      <c r="P974" s="87"/>
      <c r="Q974" s="87"/>
      <c r="R974" s="80"/>
      <c r="S974" s="89"/>
      <c r="T974" s="79"/>
      <c r="U974" s="79"/>
      <c r="V974" s="88"/>
      <c r="W974" s="88"/>
      <c r="X974" s="88"/>
      <c r="Y974" s="88"/>
      <c r="Z974" s="88"/>
      <c r="AA974" s="87"/>
      <c r="AB974" s="87"/>
      <c r="AC974" s="87"/>
      <c r="AD974" s="87"/>
      <c r="AE974" s="87"/>
      <c r="AF974" s="87"/>
      <c r="AG974" s="87"/>
      <c r="AH974" s="87"/>
      <c r="AI974" s="90"/>
    </row>
    <row r="975" spans="3:35" x14ac:dyDescent="0.25">
      <c r="C975" s="91"/>
      <c r="D975" s="79"/>
      <c r="E975" s="88"/>
      <c r="F975" s="88"/>
      <c r="G975" s="88"/>
      <c r="H975" s="88"/>
      <c r="I975" s="88"/>
      <c r="J975" s="87"/>
      <c r="K975" s="87"/>
      <c r="L975" s="87"/>
      <c r="M975" s="87"/>
      <c r="N975" s="87"/>
      <c r="O975" s="87"/>
      <c r="P975" s="87"/>
      <c r="Q975" s="87"/>
      <c r="R975" s="80"/>
      <c r="S975" s="89"/>
      <c r="T975" s="79"/>
      <c r="U975" s="79"/>
      <c r="V975" s="88"/>
      <c r="W975" s="88"/>
      <c r="X975" s="88"/>
      <c r="Y975" s="88"/>
      <c r="Z975" s="88"/>
      <c r="AA975" s="87"/>
      <c r="AB975" s="87"/>
      <c r="AC975" s="87"/>
      <c r="AD975" s="87"/>
      <c r="AE975" s="87"/>
      <c r="AF975" s="87"/>
      <c r="AG975" s="87"/>
      <c r="AH975" s="92"/>
      <c r="AI975" s="315" t="str">
        <f>AI53</f>
        <v>003611 Version 4</v>
      </c>
    </row>
    <row r="976" spans="3:35" ht="15.75" thickBot="1" x14ac:dyDescent="0.3">
      <c r="C976" s="93"/>
      <c r="D976" s="94"/>
      <c r="E976" s="94"/>
      <c r="F976" s="94"/>
      <c r="G976" s="94"/>
      <c r="H976" s="94"/>
      <c r="I976" s="94"/>
      <c r="J976" s="94"/>
      <c r="K976" s="94"/>
      <c r="L976" s="94"/>
      <c r="M976" s="94"/>
      <c r="N976" s="94"/>
      <c r="O976" s="94"/>
      <c r="P976" s="94"/>
      <c r="Q976" s="94"/>
      <c r="R976" s="94"/>
      <c r="S976" s="95"/>
      <c r="T976" s="94"/>
      <c r="U976" s="94"/>
      <c r="V976" s="94"/>
      <c r="W976" s="94"/>
      <c r="X976" s="94"/>
      <c r="Y976" s="94"/>
      <c r="Z976" s="94"/>
      <c r="AA976" s="94"/>
      <c r="AB976" s="94"/>
      <c r="AC976" s="94"/>
      <c r="AD976" s="94"/>
      <c r="AE976" s="94"/>
      <c r="AF976" s="94"/>
      <c r="AG976" s="94"/>
      <c r="AH976" s="96"/>
      <c r="AI976" s="316"/>
    </row>
    <row r="977" spans="1:35" x14ac:dyDescent="0.25">
      <c r="C977" s="7"/>
      <c r="D977" s="9"/>
      <c r="E977" s="27"/>
      <c r="F977" s="2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7"/>
      <c r="AI977" s="316"/>
    </row>
    <row r="978" spans="1:35" x14ac:dyDescent="0.25">
      <c r="C978" s="7"/>
      <c r="D978" s="9"/>
      <c r="E978" s="27"/>
      <c r="F978" s="27"/>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7"/>
      <c r="AI978" s="316"/>
    </row>
    <row r="979" spans="1:35" x14ac:dyDescent="0.25">
      <c r="A979" s="363" t="s">
        <v>1904</v>
      </c>
      <c r="B979" s="363"/>
      <c r="C979" s="7"/>
      <c r="D979" s="9"/>
      <c r="E979" s="27"/>
      <c r="F979" s="27"/>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7"/>
      <c r="AI979" s="316"/>
    </row>
    <row r="980" spans="1:35" x14ac:dyDescent="0.25">
      <c r="A980" s="173" t="s">
        <v>739</v>
      </c>
      <c r="C980" s="7"/>
      <c r="D980" s="9"/>
      <c r="E980" s="27"/>
      <c r="F980" s="27"/>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7"/>
      <c r="AI980" s="316"/>
    </row>
    <row r="981" spans="1:35" ht="15.75" thickBot="1" x14ac:dyDescent="0.3">
      <c r="C981" s="362" t="s">
        <v>3794</v>
      </c>
      <c r="D981" s="362"/>
      <c r="E981" s="362"/>
      <c r="F981" s="362"/>
      <c r="G981" s="362"/>
      <c r="H981" s="362"/>
      <c r="I981" s="362"/>
      <c r="J981" s="362"/>
      <c r="K981" s="362"/>
      <c r="L981" s="362"/>
      <c r="M981" s="362"/>
      <c r="N981" s="362"/>
      <c r="O981" s="362"/>
      <c r="P981" s="362"/>
      <c r="Q981" s="362"/>
      <c r="R981" s="362"/>
      <c r="S981" s="362"/>
      <c r="T981" s="362"/>
      <c r="U981" s="362"/>
      <c r="V981" s="362"/>
      <c r="W981" s="362"/>
      <c r="X981" s="362"/>
      <c r="Y981" s="362"/>
      <c r="Z981" s="362"/>
      <c r="AA981" s="362"/>
      <c r="AB981" s="362"/>
      <c r="AC981" s="362"/>
      <c r="AD981" s="362"/>
      <c r="AE981" s="362"/>
      <c r="AF981" s="362"/>
      <c r="AG981" s="362"/>
      <c r="AH981" s="362"/>
      <c r="AI981" s="362"/>
    </row>
    <row r="982" spans="1:35" x14ac:dyDescent="0.25">
      <c r="C982" s="319"/>
      <c r="D982" s="320"/>
      <c r="E982" s="320"/>
      <c r="F982" s="320"/>
      <c r="G982" s="320"/>
      <c r="H982" s="320"/>
      <c r="I982" s="320"/>
      <c r="J982" s="323" t="s">
        <v>58</v>
      </c>
      <c r="K982" s="324"/>
      <c r="L982" s="324"/>
      <c r="M982" s="324"/>
      <c r="N982" s="324"/>
      <c r="O982" s="324"/>
      <c r="P982" s="324"/>
      <c r="Q982" s="324"/>
      <c r="R982" s="324"/>
      <c r="S982" s="324"/>
      <c r="T982" s="324"/>
      <c r="U982" s="324"/>
      <c r="V982" s="324"/>
      <c r="W982" s="324"/>
      <c r="X982" s="324"/>
      <c r="Y982" s="324"/>
      <c r="Z982" s="324"/>
      <c r="AA982" s="324"/>
      <c r="AB982" s="325"/>
      <c r="AC982" s="332" t="s">
        <v>772</v>
      </c>
      <c r="AD982" s="333"/>
      <c r="AE982" s="333"/>
      <c r="AF982" s="333"/>
      <c r="AG982" s="333"/>
      <c r="AH982" s="333"/>
      <c r="AI982" s="334"/>
    </row>
    <row r="983" spans="1:35" ht="15.75" thickBot="1" x14ac:dyDescent="0.3">
      <c r="C983" s="321"/>
      <c r="D983" s="322"/>
      <c r="E983" s="322"/>
      <c r="F983" s="322"/>
      <c r="G983" s="322"/>
      <c r="H983" s="322"/>
      <c r="I983" s="322"/>
      <c r="J983" s="326"/>
      <c r="K983" s="327"/>
      <c r="L983" s="327"/>
      <c r="M983" s="327"/>
      <c r="N983" s="327"/>
      <c r="O983" s="327"/>
      <c r="P983" s="327"/>
      <c r="Q983" s="327"/>
      <c r="R983" s="327"/>
      <c r="S983" s="327"/>
      <c r="T983" s="327"/>
      <c r="U983" s="327"/>
      <c r="V983" s="327"/>
      <c r="W983" s="327"/>
      <c r="X983" s="327"/>
      <c r="Y983" s="327"/>
      <c r="Z983" s="327"/>
      <c r="AA983" s="327"/>
      <c r="AB983" s="328"/>
      <c r="AC983" s="335" t="str">
        <f>IF($AC$2&lt;&gt;"",$AC$2,"")</f>
        <v/>
      </c>
      <c r="AD983" s="336"/>
      <c r="AE983" s="336"/>
      <c r="AF983" s="336"/>
      <c r="AG983" s="336"/>
      <c r="AH983" s="336"/>
      <c r="AI983" s="337"/>
    </row>
    <row r="984" spans="1:35" x14ac:dyDescent="0.25">
      <c r="C984" s="338" t="s">
        <v>1906</v>
      </c>
      <c r="D984" s="339"/>
      <c r="E984" s="339"/>
      <c r="F984" s="339"/>
      <c r="G984" s="339"/>
      <c r="H984" s="339"/>
      <c r="I984" s="340"/>
      <c r="J984" s="326"/>
      <c r="K984" s="327"/>
      <c r="L984" s="327"/>
      <c r="M984" s="327"/>
      <c r="N984" s="327"/>
      <c r="O984" s="327"/>
      <c r="P984" s="327"/>
      <c r="Q984" s="327"/>
      <c r="R984" s="327"/>
      <c r="S984" s="327"/>
      <c r="T984" s="327"/>
      <c r="U984" s="327"/>
      <c r="V984" s="327"/>
      <c r="W984" s="327"/>
      <c r="X984" s="327"/>
      <c r="Y984" s="327"/>
      <c r="Z984" s="327"/>
      <c r="AA984" s="327"/>
      <c r="AB984" s="328"/>
      <c r="AC984" s="323" t="s">
        <v>59</v>
      </c>
      <c r="AD984" s="324"/>
      <c r="AE984" s="324"/>
      <c r="AF984" s="324"/>
      <c r="AG984" s="324"/>
      <c r="AH984" s="324"/>
      <c r="AI984" s="325"/>
    </row>
    <row r="985" spans="1:35" ht="15.75" thickBot="1" x14ac:dyDescent="0.3">
      <c r="C985" s="341" t="s">
        <v>1905</v>
      </c>
      <c r="D985" s="342"/>
      <c r="E985" s="342"/>
      <c r="F985" s="342"/>
      <c r="G985" s="342"/>
      <c r="H985" s="342"/>
      <c r="I985" s="343"/>
      <c r="J985" s="326"/>
      <c r="K985" s="327"/>
      <c r="L985" s="327"/>
      <c r="M985" s="327"/>
      <c r="N985" s="327"/>
      <c r="O985" s="327"/>
      <c r="P985" s="327"/>
      <c r="Q985" s="327"/>
      <c r="R985" s="327"/>
      <c r="S985" s="327"/>
      <c r="T985" s="327"/>
      <c r="U985" s="327"/>
      <c r="V985" s="327"/>
      <c r="W985" s="327"/>
      <c r="X985" s="327"/>
      <c r="Y985" s="327"/>
      <c r="Z985" s="327"/>
      <c r="AA985" s="327"/>
      <c r="AB985" s="328"/>
      <c r="AC985" s="335" t="str">
        <f>IF($AC$4&lt;&gt;"",$AC$4,"")</f>
        <v/>
      </c>
      <c r="AD985" s="336"/>
      <c r="AE985" s="336"/>
      <c r="AF985" s="336"/>
      <c r="AG985" s="336"/>
      <c r="AH985" s="336"/>
      <c r="AI985" s="337"/>
    </row>
    <row r="986" spans="1:35" ht="15.75" thickBot="1" x14ac:dyDescent="0.3">
      <c r="C986" s="344"/>
      <c r="D986" s="345"/>
      <c r="E986" s="345"/>
      <c r="F986" s="345"/>
      <c r="G986" s="345"/>
      <c r="H986" s="345"/>
      <c r="I986" s="346"/>
      <c r="J986" s="329"/>
      <c r="K986" s="330"/>
      <c r="L986" s="330"/>
      <c r="M986" s="330"/>
      <c r="N986" s="330"/>
      <c r="O986" s="330"/>
      <c r="P986" s="330"/>
      <c r="Q986" s="330"/>
      <c r="R986" s="330"/>
      <c r="S986" s="330"/>
      <c r="T986" s="330"/>
      <c r="U986" s="330"/>
      <c r="V986" s="330"/>
      <c r="W986" s="330"/>
      <c r="X986" s="330"/>
      <c r="Y986" s="330"/>
      <c r="Z986" s="330"/>
      <c r="AA986" s="330"/>
      <c r="AB986" s="331"/>
      <c r="AC986" s="347" t="s">
        <v>1918</v>
      </c>
      <c r="AD986" s="348"/>
      <c r="AE986" s="348"/>
      <c r="AF986" s="348"/>
      <c r="AG986" s="349" t="str">
        <f>IF($AG$5&lt;&gt;"",$AG$5,"")</f>
        <v>3</v>
      </c>
      <c r="AH986" s="349"/>
      <c r="AI986" s="75"/>
    </row>
    <row r="987" spans="1:35" x14ac:dyDescent="0.25">
      <c r="C987" s="21"/>
      <c r="D987" s="21"/>
      <c r="E987" s="21"/>
      <c r="F987" s="21"/>
      <c r="G987" s="21"/>
      <c r="H987" s="21"/>
      <c r="I987" s="21"/>
      <c r="J987" s="21"/>
      <c r="K987" s="21"/>
      <c r="L987" s="21"/>
      <c r="M987" s="21"/>
      <c r="N987" s="21"/>
      <c r="O987" s="21"/>
      <c r="P987" s="21"/>
      <c r="Q987" s="21"/>
      <c r="R987" s="21"/>
      <c r="S987" s="21"/>
      <c r="T987" s="21"/>
      <c r="U987" s="21"/>
      <c r="V987" s="21"/>
      <c r="W987" s="21"/>
      <c r="X987" s="21"/>
      <c r="Y987" s="21"/>
      <c r="Z987" s="21"/>
      <c r="AA987" s="21"/>
      <c r="AB987" s="21"/>
      <c r="AC987" s="21"/>
      <c r="AD987" s="21"/>
      <c r="AE987" s="21"/>
      <c r="AF987" s="21"/>
      <c r="AG987" s="21"/>
      <c r="AH987" s="7"/>
      <c r="AI987" s="7"/>
    </row>
    <row r="988" spans="1:35" ht="18.75" x14ac:dyDescent="0.3">
      <c r="C988" s="78"/>
      <c r="D988" s="79"/>
      <c r="E988" s="80"/>
      <c r="F988" s="80"/>
      <c r="G988" s="80"/>
      <c r="H988" s="79"/>
      <c r="I988" s="79"/>
      <c r="J988" s="79"/>
      <c r="K988" s="79"/>
      <c r="L988" s="79"/>
      <c r="M988" s="79"/>
      <c r="N988" s="79"/>
      <c r="O988" s="79"/>
      <c r="P988" s="81"/>
      <c r="Q988" s="81"/>
      <c r="R988" s="81"/>
      <c r="S988" s="81"/>
      <c r="T988" s="79"/>
      <c r="U988" s="79"/>
      <c r="V988" s="79"/>
      <c r="W988" s="79"/>
      <c r="X988" s="79"/>
      <c r="Y988" s="79"/>
      <c r="Z988" s="79"/>
      <c r="AA988" s="79"/>
      <c r="AB988" s="79"/>
      <c r="AC988" s="79"/>
      <c r="AD988" s="79"/>
      <c r="AE988" s="79"/>
      <c r="AF988" s="79"/>
      <c r="AG988" s="79"/>
      <c r="AH988" s="80"/>
      <c r="AI988" s="80"/>
    </row>
    <row r="989" spans="1:35" x14ac:dyDescent="0.25">
      <c r="C989" s="80"/>
      <c r="D989" s="99"/>
      <c r="E989" s="99"/>
      <c r="F989" s="99"/>
      <c r="G989" s="99"/>
      <c r="H989" s="99"/>
      <c r="I989" s="99"/>
      <c r="J989" s="99"/>
      <c r="K989" s="99"/>
      <c r="L989" s="99"/>
      <c r="M989" s="99"/>
      <c r="N989" s="99"/>
      <c r="O989" s="99"/>
      <c r="P989" s="99"/>
      <c r="Q989" s="99"/>
      <c r="R989" s="99"/>
      <c r="S989" s="99"/>
      <c r="T989" s="99"/>
      <c r="U989" s="99"/>
      <c r="V989" s="99"/>
      <c r="W989" s="99"/>
      <c r="X989" s="99"/>
      <c r="Y989" s="99"/>
      <c r="Z989" s="99"/>
      <c r="AA989" s="99"/>
      <c r="AB989" s="99"/>
      <c r="AC989" s="99"/>
      <c r="AD989" s="99"/>
      <c r="AE989" s="99"/>
      <c r="AF989" s="99"/>
      <c r="AG989" s="99"/>
      <c r="AH989" s="79"/>
      <c r="AI989" s="80"/>
    </row>
    <row r="990" spans="1:35" x14ac:dyDescent="0.25">
      <c r="C990" s="80"/>
      <c r="D990" s="99"/>
      <c r="E990" s="99"/>
      <c r="F990" s="99"/>
      <c r="G990" s="99"/>
      <c r="H990" s="99"/>
      <c r="I990" s="99"/>
      <c r="J990" s="99"/>
      <c r="K990" s="99"/>
      <c r="L990" s="99"/>
      <c r="M990" s="99"/>
      <c r="N990" s="99"/>
      <c r="O990" s="99"/>
      <c r="P990" s="99"/>
      <c r="Q990" s="99"/>
      <c r="R990" s="99"/>
      <c r="S990" s="99"/>
      <c r="T990" s="99"/>
      <c r="U990" s="99"/>
      <c r="V990" s="99"/>
      <c r="W990" s="99"/>
      <c r="X990" s="99"/>
      <c r="Y990" s="99"/>
      <c r="Z990" s="99"/>
      <c r="AA990" s="99"/>
      <c r="AB990" s="99"/>
      <c r="AC990" s="99"/>
      <c r="AD990" s="99"/>
      <c r="AE990" s="99"/>
      <c r="AF990" s="99"/>
      <c r="AG990" s="99"/>
      <c r="AH990" s="79"/>
      <c r="AI990" s="80"/>
    </row>
    <row r="991" spans="1:35" x14ac:dyDescent="0.25">
      <c r="C991" s="80"/>
      <c r="D991" s="99"/>
      <c r="E991" s="99"/>
      <c r="F991" s="99"/>
      <c r="G991" s="99"/>
      <c r="H991" s="99"/>
      <c r="I991" s="99"/>
      <c r="J991" s="99"/>
      <c r="K991" s="99"/>
      <c r="L991" s="99"/>
      <c r="M991" s="99"/>
      <c r="N991" s="99"/>
      <c r="O991" s="99"/>
      <c r="P991" s="99"/>
      <c r="Q991" s="99"/>
      <c r="R991" s="99"/>
      <c r="S991" s="99"/>
      <c r="T991" s="99"/>
      <c r="U991" s="99"/>
      <c r="V991" s="99"/>
      <c r="W991" s="99"/>
      <c r="X991" s="99"/>
      <c r="Y991" s="99"/>
      <c r="Z991" s="99"/>
      <c r="AA991" s="99"/>
      <c r="AB991" s="99"/>
      <c r="AC991" s="99"/>
      <c r="AD991" s="99"/>
      <c r="AE991" s="99"/>
      <c r="AF991" s="99"/>
      <c r="AG991" s="99"/>
      <c r="AH991" s="79"/>
      <c r="AI991" s="80"/>
    </row>
    <row r="992" spans="1:35" x14ac:dyDescent="0.25">
      <c r="C992" s="79"/>
      <c r="D992" s="82"/>
      <c r="E992" s="79"/>
      <c r="F992" s="79"/>
      <c r="G992" s="79"/>
      <c r="H992" s="79"/>
      <c r="I992" s="79"/>
      <c r="J992" s="79"/>
      <c r="K992" s="79"/>
      <c r="L992" s="79"/>
      <c r="M992" s="79"/>
      <c r="N992" s="79"/>
      <c r="O992" s="79"/>
      <c r="P992" s="79"/>
      <c r="Q992" s="79"/>
      <c r="R992" s="79"/>
      <c r="S992" s="79"/>
      <c r="T992" s="79"/>
      <c r="U992" s="79"/>
      <c r="V992" s="79"/>
      <c r="W992" s="79"/>
      <c r="X992" s="79"/>
      <c r="Y992" s="79"/>
      <c r="Z992" s="79"/>
      <c r="AA992" s="79"/>
      <c r="AB992" s="79"/>
      <c r="AC992" s="79"/>
      <c r="AD992" s="79"/>
      <c r="AE992" s="79"/>
      <c r="AF992" s="79"/>
      <c r="AG992" s="79"/>
      <c r="AH992" s="79"/>
      <c r="AI992" s="79"/>
    </row>
    <row r="993" spans="3:35" x14ac:dyDescent="0.25">
      <c r="C993" s="79"/>
      <c r="D993" s="82"/>
      <c r="E993" s="79"/>
      <c r="F993" s="79"/>
      <c r="G993" s="79"/>
      <c r="H993" s="79"/>
      <c r="I993" s="79"/>
      <c r="J993" s="79"/>
      <c r="K993" s="79"/>
      <c r="L993" s="79"/>
      <c r="M993" s="79"/>
      <c r="N993" s="79"/>
      <c r="O993" s="79"/>
      <c r="P993" s="79"/>
      <c r="Q993" s="79"/>
      <c r="R993" s="79"/>
      <c r="S993" s="79"/>
      <c r="T993" s="79"/>
      <c r="U993" s="79"/>
      <c r="V993" s="79"/>
      <c r="W993" s="79"/>
      <c r="X993" s="79"/>
      <c r="Y993" s="79"/>
      <c r="Z993" s="79"/>
      <c r="AA993" s="79"/>
      <c r="AB993" s="79"/>
      <c r="AC993" s="79"/>
      <c r="AD993" s="79"/>
      <c r="AE993" s="79"/>
      <c r="AF993" s="79"/>
      <c r="AG993" s="79"/>
      <c r="AH993" s="79"/>
      <c r="AI993" s="79"/>
    </row>
    <row r="994" spans="3:35" x14ac:dyDescent="0.25">
      <c r="C994" s="100"/>
      <c r="D994" s="100"/>
      <c r="E994" s="100"/>
      <c r="F994" s="100"/>
      <c r="G994" s="100"/>
      <c r="H994" s="100"/>
      <c r="I994" s="100"/>
      <c r="J994" s="100"/>
      <c r="K994" s="100"/>
      <c r="L994" s="100"/>
      <c r="M994" s="100"/>
      <c r="N994" s="100"/>
      <c r="O994" s="100"/>
      <c r="P994" s="100"/>
      <c r="Q994" s="100"/>
      <c r="R994" s="100"/>
      <c r="S994" s="83"/>
      <c r="T994" s="100"/>
      <c r="U994" s="100"/>
      <c r="V994" s="100"/>
      <c r="W994" s="100"/>
      <c r="X994" s="100"/>
      <c r="Y994" s="100"/>
      <c r="Z994" s="100"/>
      <c r="AA994" s="100"/>
      <c r="AB994" s="100"/>
      <c r="AC994" s="100"/>
      <c r="AD994" s="100"/>
      <c r="AE994" s="100"/>
      <c r="AF994" s="100"/>
      <c r="AG994" s="100"/>
      <c r="AH994" s="100"/>
      <c r="AI994" s="100"/>
    </row>
    <row r="995" spans="3:35" x14ac:dyDescent="0.25">
      <c r="C995" s="100"/>
      <c r="D995" s="100"/>
      <c r="E995" s="100"/>
      <c r="F995" s="100"/>
      <c r="G995" s="100"/>
      <c r="H995" s="100"/>
      <c r="I995" s="100"/>
      <c r="J995" s="100"/>
      <c r="K995" s="100"/>
      <c r="L995" s="100"/>
      <c r="M995" s="100"/>
      <c r="N995" s="100"/>
      <c r="O995" s="100"/>
      <c r="P995" s="100"/>
      <c r="Q995" s="100"/>
      <c r="R995" s="100"/>
      <c r="S995" s="84"/>
      <c r="T995" s="100"/>
      <c r="U995" s="100"/>
      <c r="V995" s="100"/>
      <c r="W995" s="100"/>
      <c r="X995" s="100"/>
      <c r="Y995" s="100"/>
      <c r="Z995" s="100"/>
      <c r="AA995" s="100"/>
      <c r="AB995" s="100"/>
      <c r="AC995" s="100"/>
      <c r="AD995" s="100"/>
      <c r="AE995" s="100"/>
      <c r="AF995" s="100"/>
      <c r="AG995" s="100"/>
      <c r="AH995" s="100"/>
      <c r="AI995" s="100"/>
    </row>
    <row r="996" spans="3:35" x14ac:dyDescent="0.25">
      <c r="C996" s="79"/>
      <c r="D996" s="79"/>
      <c r="E996" s="80"/>
      <c r="F996" s="80"/>
      <c r="G996" s="80"/>
      <c r="H996" s="80"/>
      <c r="I996" s="80"/>
      <c r="J996" s="85"/>
      <c r="K996" s="86"/>
      <c r="L996" s="85"/>
      <c r="M996" s="87"/>
      <c r="N996" s="87"/>
      <c r="O996" s="87"/>
      <c r="P996" s="87"/>
      <c r="Q996" s="87"/>
      <c r="R996" s="80"/>
      <c r="S996" s="80"/>
      <c r="T996" s="80"/>
      <c r="U996" s="79"/>
      <c r="V996" s="79"/>
      <c r="W996" s="80"/>
      <c r="X996" s="80"/>
      <c r="Y996" s="80"/>
      <c r="Z996" s="80"/>
      <c r="AA996" s="80"/>
      <c r="AB996" s="85"/>
      <c r="AC996" s="86"/>
      <c r="AD996" s="85"/>
      <c r="AE996" s="87"/>
      <c r="AF996" s="87"/>
      <c r="AG996" s="87"/>
      <c r="AH996" s="87"/>
      <c r="AI996" s="87"/>
    </row>
    <row r="997" spans="3:35" x14ac:dyDescent="0.25">
      <c r="C997" s="79"/>
      <c r="D997" s="80"/>
      <c r="E997" s="80"/>
      <c r="F997" s="80"/>
      <c r="G997" s="80"/>
      <c r="H997" s="80"/>
      <c r="I997" s="80"/>
      <c r="J997" s="87"/>
      <c r="K997" s="87"/>
      <c r="L997" s="87"/>
      <c r="M997" s="87"/>
      <c r="N997" s="87"/>
      <c r="O997" s="87"/>
      <c r="P997" s="87"/>
      <c r="Q997" s="87"/>
      <c r="R997" s="80"/>
      <c r="S997" s="80"/>
      <c r="T997" s="80"/>
      <c r="U997" s="79"/>
      <c r="V997" s="79"/>
      <c r="W997" s="80"/>
      <c r="X997" s="80"/>
      <c r="Y997" s="80"/>
      <c r="Z997" s="80"/>
      <c r="AA997" s="80"/>
      <c r="AB997" s="87"/>
      <c r="AC997" s="87"/>
      <c r="AD997" s="87"/>
      <c r="AE997" s="87"/>
      <c r="AF997" s="87"/>
      <c r="AG997" s="87"/>
      <c r="AH997" s="87"/>
      <c r="AI997" s="87"/>
    </row>
    <row r="998" spans="3:35" x14ac:dyDescent="0.25">
      <c r="C998" s="79"/>
      <c r="D998" s="88"/>
      <c r="E998" s="88"/>
      <c r="F998" s="88"/>
      <c r="G998" s="88"/>
      <c r="H998" s="88"/>
      <c r="I998" s="87"/>
      <c r="J998" s="87"/>
      <c r="K998" s="87"/>
      <c r="L998" s="87"/>
      <c r="M998" s="87"/>
      <c r="N998" s="87"/>
      <c r="O998" s="87"/>
      <c r="P998" s="87"/>
      <c r="Q998" s="87"/>
      <c r="R998" s="80"/>
      <c r="S998" s="80"/>
      <c r="T998" s="80"/>
      <c r="U998" s="79"/>
      <c r="V998" s="79"/>
      <c r="W998" s="88"/>
      <c r="X998" s="88"/>
      <c r="Y998" s="88"/>
      <c r="Z998" s="88"/>
      <c r="AA998" s="88"/>
      <c r="AB998" s="87"/>
      <c r="AC998" s="87"/>
      <c r="AD998" s="87"/>
      <c r="AE998" s="87"/>
      <c r="AF998" s="87"/>
      <c r="AG998" s="87"/>
      <c r="AH998" s="87"/>
      <c r="AI998" s="87"/>
    </row>
    <row r="999" spans="3:35" x14ac:dyDescent="0.25">
      <c r="C999" s="79"/>
      <c r="D999" s="88"/>
      <c r="E999" s="88"/>
      <c r="F999" s="88"/>
      <c r="G999" s="88"/>
      <c r="H999" s="88"/>
      <c r="I999" s="87"/>
      <c r="J999" s="87"/>
      <c r="K999" s="87"/>
      <c r="L999" s="87"/>
      <c r="M999" s="87"/>
      <c r="N999" s="87"/>
      <c r="O999" s="87"/>
      <c r="P999" s="87"/>
      <c r="Q999" s="87"/>
      <c r="R999" s="80"/>
      <c r="S999" s="80"/>
      <c r="T999" s="80"/>
      <c r="U999" s="79"/>
      <c r="V999" s="79"/>
      <c r="W999" s="88"/>
      <c r="X999" s="88"/>
      <c r="Y999" s="88"/>
      <c r="Z999" s="88"/>
      <c r="AA999" s="88"/>
      <c r="AB999" s="87"/>
      <c r="AC999" s="87"/>
      <c r="AD999" s="87"/>
      <c r="AE999" s="87"/>
      <c r="AF999" s="87"/>
      <c r="AG999" s="87"/>
      <c r="AH999" s="87"/>
      <c r="AI999" s="87"/>
    </row>
    <row r="1000" spans="3:35" x14ac:dyDescent="0.25">
      <c r="C1000" s="80"/>
      <c r="D1000" s="80"/>
      <c r="E1000" s="80"/>
      <c r="F1000" s="80"/>
      <c r="G1000" s="80"/>
      <c r="H1000" s="80"/>
      <c r="I1000" s="80"/>
      <c r="J1000" s="80"/>
      <c r="K1000" s="80"/>
      <c r="L1000" s="80"/>
      <c r="M1000" s="80"/>
      <c r="N1000" s="80"/>
      <c r="O1000" s="80"/>
      <c r="P1000" s="80"/>
      <c r="Q1000" s="80"/>
      <c r="R1000" s="80"/>
      <c r="S1000" s="80"/>
      <c r="T1000" s="80"/>
      <c r="U1000" s="80"/>
      <c r="V1000" s="80"/>
      <c r="W1000" s="80"/>
      <c r="X1000" s="80"/>
      <c r="Y1000" s="80"/>
      <c r="Z1000" s="80"/>
      <c r="AA1000" s="80"/>
      <c r="AB1000" s="80"/>
      <c r="AC1000" s="80"/>
      <c r="AD1000" s="80"/>
      <c r="AE1000" s="80"/>
      <c r="AF1000" s="80"/>
      <c r="AG1000" s="80"/>
      <c r="AH1000" s="80"/>
      <c r="AI1000" s="80"/>
    </row>
    <row r="1001" spans="3:35" x14ac:dyDescent="0.25">
      <c r="C1001" s="80"/>
      <c r="D1001" s="79"/>
      <c r="E1001" s="79"/>
      <c r="F1001" s="79"/>
      <c r="G1001" s="79"/>
      <c r="H1001" s="79"/>
      <c r="I1001" s="79"/>
      <c r="J1001" s="79"/>
      <c r="K1001" s="80"/>
      <c r="L1001" s="80"/>
      <c r="M1001" s="80"/>
      <c r="N1001" s="80"/>
      <c r="O1001" s="80"/>
      <c r="P1001" s="80"/>
      <c r="Q1001" s="80"/>
      <c r="R1001" s="80"/>
      <c r="S1001" s="80"/>
      <c r="T1001" s="80"/>
      <c r="U1001" s="80"/>
      <c r="V1001" s="82"/>
      <c r="W1001" s="79"/>
      <c r="X1001" s="79"/>
      <c r="Y1001" s="79"/>
      <c r="Z1001" s="79"/>
      <c r="AA1001" s="79"/>
      <c r="AB1001" s="79"/>
      <c r="AC1001" s="80"/>
      <c r="AD1001" s="80"/>
      <c r="AE1001" s="80"/>
      <c r="AF1001" s="80"/>
      <c r="AG1001" s="80"/>
      <c r="AH1001" s="80"/>
      <c r="AI1001" s="80"/>
    </row>
    <row r="1002" spans="3:35" x14ac:dyDescent="0.25">
      <c r="C1002" s="80"/>
      <c r="D1002" s="80"/>
      <c r="E1002" s="80"/>
      <c r="F1002" s="80"/>
      <c r="G1002" s="80"/>
      <c r="H1002" s="80"/>
      <c r="I1002" s="87"/>
      <c r="J1002" s="87"/>
      <c r="K1002" s="87"/>
      <c r="L1002" s="87"/>
      <c r="M1002" s="87"/>
      <c r="N1002" s="87"/>
      <c r="O1002" s="87"/>
      <c r="P1002" s="87"/>
      <c r="Q1002" s="87"/>
      <c r="R1002" s="80"/>
      <c r="S1002" s="80"/>
      <c r="T1002" s="80"/>
      <c r="U1002" s="80"/>
      <c r="V1002" s="79"/>
      <c r="W1002" s="80"/>
      <c r="X1002" s="80"/>
      <c r="Y1002" s="80"/>
      <c r="Z1002" s="80"/>
      <c r="AA1002" s="80"/>
      <c r="AB1002" s="87"/>
      <c r="AC1002" s="87"/>
      <c r="AD1002" s="87"/>
      <c r="AE1002" s="87"/>
      <c r="AF1002" s="87"/>
      <c r="AG1002" s="87"/>
      <c r="AH1002" s="87"/>
      <c r="AI1002" s="87"/>
    </row>
    <row r="1003" spans="3:35" x14ac:dyDescent="0.25">
      <c r="C1003" s="80"/>
      <c r="D1003" s="80"/>
      <c r="E1003" s="80"/>
      <c r="F1003" s="80"/>
      <c r="G1003" s="80"/>
      <c r="H1003" s="80"/>
      <c r="I1003" s="87"/>
      <c r="J1003" s="87"/>
      <c r="K1003" s="87"/>
      <c r="L1003" s="87"/>
      <c r="M1003" s="87"/>
      <c r="N1003" s="87"/>
      <c r="O1003" s="87"/>
      <c r="P1003" s="87"/>
      <c r="Q1003" s="87"/>
      <c r="R1003" s="80"/>
      <c r="S1003" s="80"/>
      <c r="T1003" s="80"/>
      <c r="U1003" s="80"/>
      <c r="V1003" s="79"/>
      <c r="W1003" s="80"/>
      <c r="X1003" s="80"/>
      <c r="Y1003" s="80"/>
      <c r="Z1003" s="80"/>
      <c r="AA1003" s="80"/>
      <c r="AB1003" s="87"/>
      <c r="AC1003" s="87"/>
      <c r="AD1003" s="87"/>
      <c r="AE1003" s="87"/>
      <c r="AF1003" s="87"/>
      <c r="AG1003" s="87"/>
      <c r="AH1003" s="87"/>
      <c r="AI1003" s="87"/>
    </row>
    <row r="1004" spans="3:35" x14ac:dyDescent="0.25">
      <c r="C1004" s="80"/>
      <c r="D1004" s="79"/>
      <c r="E1004" s="80"/>
      <c r="F1004" s="80"/>
      <c r="G1004" s="80"/>
      <c r="H1004" s="80"/>
      <c r="I1004" s="87"/>
      <c r="J1004" s="87"/>
      <c r="K1004" s="87"/>
      <c r="L1004" s="87"/>
      <c r="M1004" s="87"/>
      <c r="N1004" s="87"/>
      <c r="O1004" s="87"/>
      <c r="P1004" s="87"/>
      <c r="Q1004" s="87"/>
      <c r="R1004" s="80"/>
      <c r="S1004" s="80"/>
      <c r="T1004" s="80"/>
      <c r="U1004" s="80"/>
      <c r="V1004" s="79"/>
      <c r="W1004" s="80"/>
      <c r="X1004" s="80"/>
      <c r="Y1004" s="80"/>
      <c r="Z1004" s="80"/>
      <c r="AA1004" s="80"/>
      <c r="AB1004" s="87"/>
      <c r="AC1004" s="87"/>
      <c r="AD1004" s="87"/>
      <c r="AE1004" s="87"/>
      <c r="AF1004" s="87"/>
      <c r="AG1004" s="87"/>
      <c r="AH1004" s="87"/>
      <c r="AI1004" s="87"/>
    </row>
    <row r="1005" spans="3:35" x14ac:dyDescent="0.25">
      <c r="C1005" s="80"/>
      <c r="D1005" s="80"/>
      <c r="E1005" s="80"/>
      <c r="F1005" s="80"/>
      <c r="G1005" s="80"/>
      <c r="H1005" s="80"/>
      <c r="I1005" s="80"/>
      <c r="J1005" s="80"/>
      <c r="K1005" s="80"/>
      <c r="L1005" s="80"/>
      <c r="M1005" s="80"/>
      <c r="N1005" s="80"/>
      <c r="O1005" s="80"/>
      <c r="P1005" s="80"/>
      <c r="Q1005" s="80"/>
      <c r="R1005" s="80"/>
      <c r="S1005" s="80"/>
      <c r="T1005" s="80"/>
      <c r="U1005" s="80"/>
      <c r="V1005" s="80"/>
      <c r="W1005" s="80"/>
      <c r="X1005" s="80"/>
      <c r="Y1005" s="80"/>
      <c r="Z1005" s="80"/>
      <c r="AA1005" s="80"/>
      <c r="AB1005" s="80"/>
      <c r="AC1005" s="80"/>
      <c r="AD1005" s="80"/>
      <c r="AE1005" s="80"/>
      <c r="AF1005" s="80"/>
      <c r="AG1005" s="80"/>
      <c r="AH1005" s="80"/>
      <c r="AI1005" s="80"/>
    </row>
    <row r="1006" spans="3:35" x14ac:dyDescent="0.25">
      <c r="C1006" s="80"/>
      <c r="D1006" s="82"/>
      <c r="E1006" s="79"/>
      <c r="F1006" s="79"/>
      <c r="G1006" s="79"/>
      <c r="H1006" s="79"/>
      <c r="I1006" s="79"/>
      <c r="J1006" s="79"/>
      <c r="K1006" s="79"/>
      <c r="L1006" s="79"/>
      <c r="M1006" s="79"/>
      <c r="N1006" s="79"/>
      <c r="O1006" s="79"/>
      <c r="P1006" s="80"/>
      <c r="Q1006" s="80"/>
      <c r="R1006" s="80"/>
      <c r="S1006" s="80"/>
      <c r="T1006" s="80"/>
      <c r="U1006" s="80"/>
      <c r="V1006" s="82"/>
      <c r="W1006" s="79"/>
      <c r="X1006" s="79"/>
      <c r="Y1006" s="79"/>
      <c r="Z1006" s="79"/>
      <c r="AA1006" s="79"/>
      <c r="AB1006" s="79"/>
      <c r="AC1006" s="79"/>
      <c r="AD1006" s="79"/>
      <c r="AE1006" s="79"/>
      <c r="AF1006" s="79"/>
      <c r="AG1006" s="79"/>
      <c r="AH1006" s="80"/>
      <c r="AI1006" s="80"/>
    </row>
    <row r="1007" spans="3:35" x14ac:dyDescent="0.25">
      <c r="C1007" s="80"/>
      <c r="D1007" s="79"/>
      <c r="E1007" s="80"/>
      <c r="F1007" s="80"/>
      <c r="G1007" s="80"/>
      <c r="H1007" s="80"/>
      <c r="I1007" s="80"/>
      <c r="J1007" s="87"/>
      <c r="K1007" s="87"/>
      <c r="L1007" s="87"/>
      <c r="M1007" s="87"/>
      <c r="N1007" s="87"/>
      <c r="O1007" s="87"/>
      <c r="P1007" s="87"/>
      <c r="Q1007" s="87"/>
      <c r="R1007" s="80"/>
      <c r="S1007" s="80"/>
      <c r="T1007" s="80"/>
      <c r="U1007" s="80"/>
      <c r="V1007" s="79"/>
      <c r="W1007" s="80"/>
      <c r="X1007" s="80"/>
      <c r="Y1007" s="80"/>
      <c r="Z1007" s="80"/>
      <c r="AA1007" s="80"/>
      <c r="AB1007" s="87"/>
      <c r="AC1007" s="87"/>
      <c r="AD1007" s="87"/>
      <c r="AE1007" s="87"/>
      <c r="AF1007" s="87"/>
      <c r="AG1007" s="87"/>
      <c r="AH1007" s="87"/>
      <c r="AI1007" s="87"/>
    </row>
    <row r="1008" spans="3:35" x14ac:dyDescent="0.25">
      <c r="C1008" s="80"/>
      <c r="D1008" s="79"/>
      <c r="E1008" s="80"/>
      <c r="F1008" s="80"/>
      <c r="G1008" s="80"/>
      <c r="H1008" s="80"/>
      <c r="I1008" s="80"/>
      <c r="J1008" s="87"/>
      <c r="K1008" s="87"/>
      <c r="L1008" s="87"/>
      <c r="M1008" s="87"/>
      <c r="N1008" s="87"/>
      <c r="O1008" s="87"/>
      <c r="P1008" s="87"/>
      <c r="Q1008" s="87"/>
      <c r="R1008" s="80"/>
      <c r="S1008" s="80"/>
      <c r="T1008" s="80"/>
      <c r="U1008" s="80"/>
      <c r="V1008" s="79"/>
      <c r="W1008" s="80"/>
      <c r="X1008" s="80"/>
      <c r="Y1008" s="80"/>
      <c r="Z1008" s="80"/>
      <c r="AA1008" s="80"/>
      <c r="AB1008" s="87"/>
      <c r="AC1008" s="87"/>
      <c r="AD1008" s="87"/>
      <c r="AE1008" s="87"/>
      <c r="AF1008" s="87"/>
      <c r="AG1008" s="87"/>
      <c r="AH1008" s="87"/>
      <c r="AI1008" s="87"/>
    </row>
    <row r="1009" spans="3:35" x14ac:dyDescent="0.25">
      <c r="C1009" s="80"/>
      <c r="D1009" s="79"/>
      <c r="E1009" s="80"/>
      <c r="F1009" s="80"/>
      <c r="G1009" s="80"/>
      <c r="H1009" s="80"/>
      <c r="I1009" s="80"/>
      <c r="J1009" s="87"/>
      <c r="K1009" s="87"/>
      <c r="L1009" s="87"/>
      <c r="M1009" s="87"/>
      <c r="N1009" s="87"/>
      <c r="O1009" s="87"/>
      <c r="P1009" s="87"/>
      <c r="Q1009" s="87"/>
      <c r="R1009" s="80"/>
      <c r="S1009" s="80"/>
      <c r="T1009" s="80"/>
      <c r="U1009" s="80"/>
      <c r="V1009" s="79"/>
      <c r="W1009" s="80"/>
      <c r="X1009" s="80"/>
      <c r="Y1009" s="80"/>
      <c r="Z1009" s="80"/>
      <c r="AA1009" s="80"/>
      <c r="AB1009" s="87"/>
      <c r="AC1009" s="87"/>
      <c r="AD1009" s="87"/>
      <c r="AE1009" s="87"/>
      <c r="AF1009" s="87"/>
      <c r="AG1009" s="87"/>
      <c r="AH1009" s="87"/>
      <c r="AI1009" s="87"/>
    </row>
    <row r="1010" spans="3:35" x14ac:dyDescent="0.25">
      <c r="C1010" s="80"/>
      <c r="D1010" s="88"/>
      <c r="E1010" s="88"/>
      <c r="F1010" s="80"/>
      <c r="G1010" s="88"/>
      <c r="H1010" s="88"/>
      <c r="I1010" s="80"/>
      <c r="J1010" s="88"/>
      <c r="K1010" s="88"/>
      <c r="L1010" s="80"/>
      <c r="M1010" s="88"/>
      <c r="N1010" s="88"/>
      <c r="O1010" s="80"/>
      <c r="P1010" s="88"/>
      <c r="Q1010" s="88"/>
      <c r="R1010" s="80"/>
      <c r="S1010" s="80"/>
      <c r="T1010" s="80"/>
      <c r="U1010" s="80"/>
      <c r="V1010" s="88"/>
      <c r="W1010" s="88"/>
      <c r="X1010" s="80"/>
      <c r="Y1010" s="88"/>
      <c r="Z1010" s="88"/>
      <c r="AA1010" s="80"/>
      <c r="AB1010" s="88"/>
      <c r="AC1010" s="88"/>
      <c r="AD1010" s="80"/>
      <c r="AE1010" s="88"/>
      <c r="AF1010" s="88"/>
      <c r="AG1010" s="80"/>
      <c r="AH1010" s="88"/>
      <c r="AI1010" s="88"/>
    </row>
    <row r="1011" spans="3:35" x14ac:dyDescent="0.25">
      <c r="C1011" s="79"/>
      <c r="D1011" s="79"/>
      <c r="E1011" s="80"/>
      <c r="F1011" s="80"/>
      <c r="G1011" s="80"/>
      <c r="H1011" s="80"/>
      <c r="I1011" s="80"/>
      <c r="J1011" s="85"/>
      <c r="K1011" s="86"/>
      <c r="L1011" s="85"/>
      <c r="M1011" s="87"/>
      <c r="N1011" s="87"/>
      <c r="O1011" s="87"/>
      <c r="P1011" s="87"/>
      <c r="Q1011" s="87"/>
      <c r="R1011" s="80"/>
      <c r="S1011" s="80"/>
      <c r="T1011" s="80"/>
      <c r="U1011" s="79"/>
      <c r="V1011" s="79"/>
      <c r="W1011" s="80"/>
      <c r="X1011" s="80"/>
      <c r="Y1011" s="80"/>
      <c r="Z1011" s="80"/>
      <c r="AA1011" s="80"/>
      <c r="AB1011" s="85"/>
      <c r="AC1011" s="86"/>
      <c r="AD1011" s="85"/>
      <c r="AE1011" s="87"/>
      <c r="AF1011" s="87"/>
      <c r="AG1011" s="87"/>
      <c r="AH1011" s="87"/>
      <c r="AI1011" s="87"/>
    </row>
    <row r="1012" spans="3:35" x14ac:dyDescent="0.25">
      <c r="C1012" s="79"/>
      <c r="D1012" s="79"/>
      <c r="E1012" s="88"/>
      <c r="F1012" s="88"/>
      <c r="G1012" s="88"/>
      <c r="H1012" s="88"/>
      <c r="I1012" s="88"/>
      <c r="J1012" s="87"/>
      <c r="K1012" s="87"/>
      <c r="L1012" s="87"/>
      <c r="M1012" s="87"/>
      <c r="N1012" s="87"/>
      <c r="O1012" s="87"/>
      <c r="P1012" s="87"/>
      <c r="Q1012" s="87"/>
      <c r="R1012" s="80"/>
      <c r="S1012" s="80"/>
      <c r="T1012" s="80"/>
      <c r="U1012" s="79"/>
      <c r="V1012" s="79"/>
      <c r="W1012" s="88"/>
      <c r="X1012" s="88"/>
      <c r="Y1012" s="88"/>
      <c r="Z1012" s="88"/>
      <c r="AA1012" s="88"/>
      <c r="AB1012" s="87"/>
      <c r="AC1012" s="87"/>
      <c r="AD1012" s="87"/>
      <c r="AE1012" s="87"/>
      <c r="AF1012" s="87"/>
      <c r="AG1012" s="87"/>
      <c r="AH1012" s="87"/>
      <c r="AI1012" s="87"/>
    </row>
    <row r="1013" spans="3:35" x14ac:dyDescent="0.25">
      <c r="C1013" s="79"/>
      <c r="D1013" s="79"/>
      <c r="E1013" s="88"/>
      <c r="F1013" s="88"/>
      <c r="G1013" s="88"/>
      <c r="H1013" s="88"/>
      <c r="I1013" s="88"/>
      <c r="J1013" s="87"/>
      <c r="K1013" s="87"/>
      <c r="L1013" s="87"/>
      <c r="M1013" s="87"/>
      <c r="N1013" s="87"/>
      <c r="O1013" s="87"/>
      <c r="P1013" s="87"/>
      <c r="Q1013" s="87"/>
      <c r="R1013" s="80"/>
      <c r="S1013" s="80"/>
      <c r="T1013" s="80"/>
      <c r="U1013" s="79"/>
      <c r="V1013" s="79"/>
      <c r="W1013" s="88"/>
      <c r="X1013" s="88"/>
      <c r="Y1013" s="88"/>
      <c r="Z1013" s="88"/>
      <c r="AA1013" s="88"/>
      <c r="AB1013" s="87"/>
      <c r="AC1013" s="87"/>
      <c r="AD1013" s="87"/>
      <c r="AE1013" s="87"/>
      <c r="AF1013" s="87"/>
      <c r="AG1013" s="87"/>
      <c r="AH1013" s="87"/>
      <c r="AI1013" s="87"/>
    </row>
    <row r="1014" spans="3:35" x14ac:dyDescent="0.25">
      <c r="C1014" s="79"/>
      <c r="D1014" s="79"/>
      <c r="E1014" s="79"/>
      <c r="F1014" s="79"/>
      <c r="G1014" s="79"/>
      <c r="H1014" s="79"/>
      <c r="I1014" s="79"/>
      <c r="J1014" s="79"/>
      <c r="K1014" s="79"/>
      <c r="L1014" s="79"/>
      <c r="M1014" s="79"/>
      <c r="N1014" s="79"/>
      <c r="O1014" s="79"/>
      <c r="P1014" s="79"/>
      <c r="Q1014" s="79"/>
      <c r="R1014" s="79"/>
      <c r="S1014" s="79"/>
      <c r="T1014" s="80"/>
      <c r="U1014" s="79"/>
      <c r="V1014" s="79"/>
      <c r="W1014" s="79"/>
      <c r="X1014" s="79"/>
      <c r="Y1014" s="79"/>
      <c r="Z1014" s="79"/>
      <c r="AA1014" s="79"/>
      <c r="AB1014" s="79"/>
      <c r="AC1014" s="79"/>
      <c r="AD1014" s="79"/>
      <c r="AE1014" s="79"/>
      <c r="AF1014" s="79"/>
      <c r="AG1014" s="79"/>
      <c r="AH1014" s="79"/>
      <c r="AI1014" s="79"/>
    </row>
    <row r="1015" spans="3:35" x14ac:dyDescent="0.25">
      <c r="C1015" s="79"/>
      <c r="D1015" s="79"/>
      <c r="E1015" s="79"/>
      <c r="F1015" s="79"/>
      <c r="G1015" s="79"/>
      <c r="H1015" s="79"/>
      <c r="I1015" s="79"/>
      <c r="J1015" s="79"/>
      <c r="K1015" s="79"/>
      <c r="L1015" s="79"/>
      <c r="M1015" s="79"/>
      <c r="N1015" s="79"/>
      <c r="O1015" s="79"/>
      <c r="P1015" s="79"/>
      <c r="Q1015" s="79"/>
      <c r="R1015" s="79"/>
      <c r="S1015" s="79"/>
      <c r="T1015" s="79"/>
      <c r="U1015" s="79"/>
      <c r="V1015" s="79"/>
      <c r="W1015" s="79"/>
      <c r="X1015" s="79"/>
      <c r="Y1015" s="79"/>
      <c r="Z1015" s="79"/>
      <c r="AA1015" s="79"/>
      <c r="AB1015" s="79"/>
      <c r="AC1015" s="79"/>
      <c r="AD1015" s="79"/>
      <c r="AE1015" s="79"/>
      <c r="AF1015" s="79"/>
      <c r="AG1015" s="79"/>
      <c r="AH1015" s="79"/>
      <c r="AI1015" s="79"/>
    </row>
    <row r="1016" spans="3:35" x14ac:dyDescent="0.25">
      <c r="C1016" s="79"/>
      <c r="D1016" s="79"/>
      <c r="E1016" s="79"/>
      <c r="F1016" s="79"/>
      <c r="G1016" s="79"/>
      <c r="H1016" s="79"/>
      <c r="I1016" s="79"/>
      <c r="J1016" s="79"/>
      <c r="K1016" s="79"/>
      <c r="L1016" s="79"/>
      <c r="M1016" s="79"/>
      <c r="N1016" s="79"/>
      <c r="O1016" s="79"/>
      <c r="P1016" s="79"/>
      <c r="Q1016" s="79"/>
      <c r="R1016" s="79"/>
      <c r="S1016" s="79"/>
      <c r="T1016" s="79"/>
      <c r="U1016" s="79"/>
      <c r="V1016" s="79"/>
      <c r="W1016" s="79"/>
      <c r="X1016" s="79"/>
      <c r="Y1016" s="79"/>
      <c r="Z1016" s="79"/>
      <c r="AA1016" s="79"/>
      <c r="AB1016" s="79"/>
      <c r="AC1016" s="79"/>
      <c r="AD1016" s="79"/>
      <c r="AE1016" s="79"/>
      <c r="AF1016" s="79"/>
      <c r="AG1016" s="79"/>
      <c r="AH1016" s="79"/>
      <c r="AI1016" s="79"/>
    </row>
    <row r="1017" spans="3:35" x14ac:dyDescent="0.25">
      <c r="C1017" s="79"/>
      <c r="D1017" s="79"/>
      <c r="E1017" s="79"/>
      <c r="F1017" s="79"/>
      <c r="G1017" s="79"/>
      <c r="H1017" s="79"/>
      <c r="I1017" s="79"/>
      <c r="J1017" s="79"/>
      <c r="K1017" s="79"/>
      <c r="L1017" s="79"/>
      <c r="M1017" s="79"/>
      <c r="N1017" s="79"/>
      <c r="O1017" s="79"/>
      <c r="P1017" s="79"/>
      <c r="Q1017" s="79"/>
      <c r="R1017" s="79"/>
      <c r="S1017" s="79"/>
      <c r="T1017" s="79"/>
      <c r="U1017" s="79"/>
      <c r="V1017" s="79"/>
      <c r="W1017" s="79"/>
      <c r="X1017" s="79"/>
      <c r="Y1017" s="79"/>
      <c r="Z1017" s="79"/>
      <c r="AA1017" s="79"/>
      <c r="AB1017" s="79"/>
      <c r="AC1017" s="79"/>
      <c r="AD1017" s="79"/>
      <c r="AE1017" s="79"/>
      <c r="AF1017" s="79"/>
      <c r="AG1017" s="79"/>
      <c r="AH1017" s="79"/>
      <c r="AI1017" s="79"/>
    </row>
    <row r="1018" spans="3:35" x14ac:dyDescent="0.25">
      <c r="C1018" s="101"/>
      <c r="D1018" s="101"/>
      <c r="E1018" s="101"/>
      <c r="F1018" s="101"/>
      <c r="G1018" s="101"/>
      <c r="H1018" s="101"/>
      <c r="I1018" s="101"/>
      <c r="J1018" s="101"/>
      <c r="K1018" s="101"/>
      <c r="L1018" s="101"/>
      <c r="M1018" s="101"/>
      <c r="N1018" s="101"/>
      <c r="O1018" s="101"/>
      <c r="P1018" s="101"/>
      <c r="Q1018" s="101"/>
      <c r="R1018" s="101"/>
      <c r="S1018" s="101"/>
      <c r="T1018" s="101"/>
      <c r="U1018" s="101"/>
      <c r="V1018" s="101"/>
      <c r="W1018" s="101"/>
      <c r="X1018" s="101"/>
      <c r="Y1018" s="101"/>
      <c r="Z1018" s="101"/>
      <c r="AA1018" s="101"/>
      <c r="AB1018" s="101"/>
      <c r="AC1018" s="101"/>
      <c r="AD1018" s="101"/>
      <c r="AE1018" s="101"/>
      <c r="AF1018" s="101"/>
      <c r="AG1018" s="101"/>
      <c r="AH1018" s="101"/>
      <c r="AI1018" s="101"/>
    </row>
    <row r="1019" spans="3:35" x14ac:dyDescent="0.25">
      <c r="C1019" s="101"/>
      <c r="D1019" s="101"/>
      <c r="E1019" s="101"/>
      <c r="F1019" s="101"/>
      <c r="G1019" s="101"/>
      <c r="H1019" s="101"/>
      <c r="I1019" s="101"/>
      <c r="J1019" s="101"/>
      <c r="K1019" s="101"/>
      <c r="L1019" s="101"/>
      <c r="M1019" s="101"/>
      <c r="N1019" s="101"/>
      <c r="O1019" s="101"/>
      <c r="P1019" s="101"/>
      <c r="Q1019" s="101"/>
      <c r="R1019" s="101"/>
      <c r="S1019" s="101"/>
      <c r="T1019" s="101"/>
      <c r="U1019" s="101"/>
      <c r="V1019" s="101"/>
      <c r="W1019" s="101"/>
      <c r="X1019" s="101"/>
      <c r="Y1019" s="101"/>
      <c r="Z1019" s="101"/>
      <c r="AA1019" s="101"/>
      <c r="AB1019" s="101"/>
      <c r="AC1019" s="101"/>
      <c r="AD1019" s="101"/>
      <c r="AE1019" s="101"/>
      <c r="AF1019" s="101"/>
      <c r="AG1019" s="101"/>
      <c r="AH1019" s="101"/>
      <c r="AI1019" s="101"/>
    </row>
    <row r="1020" spans="3:35" x14ac:dyDescent="0.25">
      <c r="C1020" s="79"/>
      <c r="D1020" s="79"/>
      <c r="E1020" s="80"/>
      <c r="F1020" s="80"/>
      <c r="G1020" s="80"/>
      <c r="H1020" s="80"/>
      <c r="I1020" s="80"/>
      <c r="J1020" s="85"/>
      <c r="K1020" s="86"/>
      <c r="L1020" s="85"/>
      <c r="M1020" s="87"/>
      <c r="N1020" s="87"/>
      <c r="O1020" s="87"/>
      <c r="P1020" s="87"/>
      <c r="Q1020" s="87"/>
      <c r="R1020" s="80"/>
      <c r="S1020" s="80"/>
      <c r="T1020" s="79"/>
      <c r="U1020" s="79"/>
      <c r="V1020" s="80"/>
      <c r="W1020" s="80"/>
      <c r="X1020" s="80"/>
      <c r="Y1020" s="80"/>
      <c r="Z1020" s="80"/>
      <c r="AA1020" s="85"/>
      <c r="AB1020" s="86"/>
      <c r="AC1020" s="85"/>
      <c r="AD1020" s="87"/>
      <c r="AE1020" s="87"/>
      <c r="AF1020" s="87"/>
      <c r="AG1020" s="87"/>
      <c r="AH1020" s="87"/>
      <c r="AI1020" s="80"/>
    </row>
    <row r="1021" spans="3:35" x14ac:dyDescent="0.25">
      <c r="C1021" s="79"/>
      <c r="D1021" s="79"/>
      <c r="E1021" s="80"/>
      <c r="F1021" s="80"/>
      <c r="G1021" s="80"/>
      <c r="H1021" s="80"/>
      <c r="I1021" s="80"/>
      <c r="J1021" s="87"/>
      <c r="K1021" s="87"/>
      <c r="L1021" s="87"/>
      <c r="M1021" s="87"/>
      <c r="N1021" s="87"/>
      <c r="O1021" s="87"/>
      <c r="P1021" s="87"/>
      <c r="Q1021" s="87"/>
      <c r="R1021" s="80"/>
      <c r="S1021" s="80"/>
      <c r="T1021" s="79"/>
      <c r="U1021" s="79"/>
      <c r="V1021" s="80"/>
      <c r="W1021" s="80"/>
      <c r="X1021" s="80"/>
      <c r="Y1021" s="80"/>
      <c r="Z1021" s="80"/>
      <c r="AA1021" s="87"/>
      <c r="AB1021" s="87"/>
      <c r="AC1021" s="87"/>
      <c r="AD1021" s="87"/>
      <c r="AE1021" s="87"/>
      <c r="AF1021" s="87"/>
      <c r="AG1021" s="87"/>
      <c r="AH1021" s="87"/>
      <c r="AI1021" s="80"/>
    </row>
    <row r="1022" spans="3:35" x14ac:dyDescent="0.25">
      <c r="C1022" s="79"/>
      <c r="D1022" s="79"/>
      <c r="E1022" s="88"/>
      <c r="F1022" s="88"/>
      <c r="G1022" s="88"/>
      <c r="H1022" s="88"/>
      <c r="I1022" s="88"/>
      <c r="J1022" s="87"/>
      <c r="K1022" s="87"/>
      <c r="L1022" s="87"/>
      <c r="M1022" s="87"/>
      <c r="N1022" s="87"/>
      <c r="O1022" s="87"/>
      <c r="P1022" s="87"/>
      <c r="Q1022" s="87"/>
      <c r="R1022" s="80"/>
      <c r="S1022" s="80"/>
      <c r="T1022" s="79"/>
      <c r="U1022" s="79"/>
      <c r="V1022" s="88"/>
      <c r="W1022" s="88"/>
      <c r="X1022" s="88"/>
      <c r="Y1022" s="88"/>
      <c r="Z1022" s="88"/>
      <c r="AA1022" s="87"/>
      <c r="AB1022" s="87"/>
      <c r="AC1022" s="87"/>
      <c r="AD1022" s="87"/>
      <c r="AE1022" s="87"/>
      <c r="AF1022" s="87"/>
      <c r="AG1022" s="87"/>
      <c r="AH1022" s="87"/>
      <c r="AI1022" s="80"/>
    </row>
    <row r="1023" spans="3:35" x14ac:dyDescent="0.25">
      <c r="C1023" s="79"/>
      <c r="D1023" s="79"/>
      <c r="E1023" s="88"/>
      <c r="F1023" s="88"/>
      <c r="G1023" s="88"/>
      <c r="H1023" s="88"/>
      <c r="I1023" s="88"/>
      <c r="J1023" s="87"/>
      <c r="K1023" s="87"/>
      <c r="L1023" s="87"/>
      <c r="M1023" s="87"/>
      <c r="N1023" s="87"/>
      <c r="O1023" s="87"/>
      <c r="P1023" s="87"/>
      <c r="Q1023" s="87"/>
      <c r="R1023" s="80"/>
      <c r="S1023" s="80"/>
      <c r="T1023" s="79"/>
      <c r="U1023" s="79"/>
      <c r="V1023" s="88"/>
      <c r="W1023" s="88"/>
      <c r="X1023" s="88"/>
      <c r="Y1023" s="88"/>
      <c r="Z1023" s="88"/>
      <c r="AA1023" s="87"/>
      <c r="AB1023" s="87"/>
      <c r="AC1023" s="87"/>
      <c r="AD1023" s="87"/>
      <c r="AE1023" s="87"/>
      <c r="AF1023" s="87"/>
      <c r="AG1023" s="87"/>
      <c r="AH1023" s="87"/>
      <c r="AI1023" s="80"/>
    </row>
    <row r="1024" spans="3:35" x14ac:dyDescent="0.25">
      <c r="C1024" s="80"/>
      <c r="D1024" s="80"/>
      <c r="E1024" s="80"/>
      <c r="F1024" s="80"/>
      <c r="G1024" s="80"/>
      <c r="H1024" s="80"/>
      <c r="I1024" s="80"/>
      <c r="J1024" s="80"/>
      <c r="K1024" s="80"/>
      <c r="L1024" s="80"/>
      <c r="M1024" s="80"/>
      <c r="N1024" s="80"/>
      <c r="O1024" s="80"/>
      <c r="P1024" s="80"/>
      <c r="Q1024" s="80"/>
      <c r="R1024" s="80"/>
      <c r="S1024" s="80"/>
      <c r="T1024" s="80"/>
      <c r="U1024" s="80"/>
      <c r="V1024" s="80"/>
      <c r="W1024" s="80"/>
      <c r="X1024" s="80"/>
      <c r="Y1024" s="80"/>
      <c r="Z1024" s="80"/>
      <c r="AA1024" s="80"/>
      <c r="AB1024" s="80"/>
      <c r="AC1024" s="80"/>
      <c r="AD1024" s="80"/>
      <c r="AE1024" s="80"/>
      <c r="AF1024" s="80"/>
      <c r="AG1024" s="80"/>
      <c r="AH1024" s="80"/>
      <c r="AI1024" s="80"/>
    </row>
    <row r="1025" spans="3:35" x14ac:dyDescent="0.25">
      <c r="C1025" s="80"/>
      <c r="D1025" s="82"/>
      <c r="E1025" s="79"/>
      <c r="F1025" s="79"/>
      <c r="G1025" s="79"/>
      <c r="H1025" s="79"/>
      <c r="I1025" s="79"/>
      <c r="J1025" s="79"/>
      <c r="K1025" s="80"/>
      <c r="L1025" s="80"/>
      <c r="M1025" s="80"/>
      <c r="N1025" s="80"/>
      <c r="O1025" s="80"/>
      <c r="P1025" s="80"/>
      <c r="Q1025" s="80"/>
      <c r="R1025" s="80"/>
      <c r="S1025" s="80"/>
      <c r="T1025" s="80"/>
      <c r="U1025" s="82"/>
      <c r="V1025" s="79"/>
      <c r="W1025" s="79"/>
      <c r="X1025" s="79"/>
      <c r="Y1025" s="79"/>
      <c r="Z1025" s="79"/>
      <c r="AA1025" s="79"/>
      <c r="AB1025" s="80"/>
      <c r="AC1025" s="80"/>
      <c r="AD1025" s="80"/>
      <c r="AE1025" s="80"/>
      <c r="AF1025" s="80"/>
      <c r="AG1025" s="80"/>
      <c r="AH1025" s="80"/>
      <c r="AI1025" s="80"/>
    </row>
    <row r="1026" spans="3:35" x14ac:dyDescent="0.25">
      <c r="C1026" s="80"/>
      <c r="D1026" s="79"/>
      <c r="E1026" s="80"/>
      <c r="F1026" s="80"/>
      <c r="G1026" s="80"/>
      <c r="H1026" s="80"/>
      <c r="I1026" s="80"/>
      <c r="J1026" s="87"/>
      <c r="K1026" s="87"/>
      <c r="L1026" s="87"/>
      <c r="M1026" s="87"/>
      <c r="N1026" s="87"/>
      <c r="O1026" s="87"/>
      <c r="P1026" s="87"/>
      <c r="Q1026" s="87"/>
      <c r="R1026" s="80"/>
      <c r="S1026" s="80"/>
      <c r="T1026" s="80"/>
      <c r="U1026" s="79"/>
      <c r="V1026" s="80"/>
      <c r="W1026" s="80"/>
      <c r="X1026" s="80"/>
      <c r="Y1026" s="80"/>
      <c r="Z1026" s="80"/>
      <c r="AA1026" s="87"/>
      <c r="AB1026" s="87"/>
      <c r="AC1026" s="87"/>
      <c r="AD1026" s="87"/>
      <c r="AE1026" s="87"/>
      <c r="AF1026" s="87"/>
      <c r="AG1026" s="87"/>
      <c r="AH1026" s="87"/>
      <c r="AI1026" s="80"/>
    </row>
    <row r="1027" spans="3:35" x14ac:dyDescent="0.25">
      <c r="C1027" s="80"/>
      <c r="D1027" s="79"/>
      <c r="E1027" s="80"/>
      <c r="F1027" s="80"/>
      <c r="G1027" s="80"/>
      <c r="H1027" s="80"/>
      <c r="I1027" s="80"/>
      <c r="J1027" s="87"/>
      <c r="K1027" s="87"/>
      <c r="L1027" s="87"/>
      <c r="M1027" s="87"/>
      <c r="N1027" s="87"/>
      <c r="O1027" s="87"/>
      <c r="P1027" s="87"/>
      <c r="Q1027" s="87"/>
      <c r="R1027" s="80"/>
      <c r="S1027" s="80"/>
      <c r="T1027" s="80"/>
      <c r="U1027" s="79"/>
      <c r="V1027" s="80"/>
      <c r="W1027" s="80"/>
      <c r="X1027" s="80"/>
      <c r="Y1027" s="80"/>
      <c r="Z1027" s="80"/>
      <c r="AA1027" s="87"/>
      <c r="AB1027" s="87"/>
      <c r="AC1027" s="87"/>
      <c r="AD1027" s="87"/>
      <c r="AE1027" s="87"/>
      <c r="AF1027" s="87"/>
      <c r="AG1027" s="87"/>
      <c r="AH1027" s="87"/>
      <c r="AI1027" s="80"/>
    </row>
    <row r="1028" spans="3:35" x14ac:dyDescent="0.25">
      <c r="C1028" s="80"/>
      <c r="D1028" s="79"/>
      <c r="E1028" s="80"/>
      <c r="F1028" s="80"/>
      <c r="G1028" s="80"/>
      <c r="H1028" s="80"/>
      <c r="I1028" s="80"/>
      <c r="J1028" s="87"/>
      <c r="K1028" s="87"/>
      <c r="L1028" s="87"/>
      <c r="M1028" s="87"/>
      <c r="N1028" s="87"/>
      <c r="O1028" s="87"/>
      <c r="P1028" s="87"/>
      <c r="Q1028" s="87"/>
      <c r="R1028" s="80"/>
      <c r="S1028" s="80"/>
      <c r="T1028" s="80"/>
      <c r="U1028" s="79"/>
      <c r="V1028" s="80"/>
      <c r="W1028" s="80"/>
      <c r="X1028" s="80"/>
      <c r="Y1028" s="80"/>
      <c r="Z1028" s="80"/>
      <c r="AA1028" s="87"/>
      <c r="AB1028" s="87"/>
      <c r="AC1028" s="87"/>
      <c r="AD1028" s="87"/>
      <c r="AE1028" s="87"/>
      <c r="AF1028" s="87"/>
      <c r="AG1028" s="87"/>
      <c r="AH1028" s="87"/>
      <c r="AI1028" s="80"/>
    </row>
    <row r="1029" spans="3:35" x14ac:dyDescent="0.25">
      <c r="C1029" s="80"/>
      <c r="D1029" s="80"/>
      <c r="E1029" s="80"/>
      <c r="F1029" s="80"/>
      <c r="G1029" s="80"/>
      <c r="H1029" s="80"/>
      <c r="I1029" s="80"/>
      <c r="J1029" s="80"/>
      <c r="K1029" s="80"/>
      <c r="L1029" s="80"/>
      <c r="M1029" s="80"/>
      <c r="N1029" s="80"/>
      <c r="O1029" s="80"/>
      <c r="P1029" s="80"/>
      <c r="Q1029" s="80"/>
      <c r="R1029" s="80"/>
      <c r="S1029" s="80"/>
      <c r="T1029" s="80"/>
      <c r="U1029" s="80"/>
      <c r="V1029" s="80"/>
      <c r="W1029" s="80"/>
      <c r="X1029" s="80"/>
      <c r="Y1029" s="80"/>
      <c r="Z1029" s="80"/>
      <c r="AA1029" s="80"/>
      <c r="AB1029" s="80"/>
      <c r="AC1029" s="80"/>
      <c r="AD1029" s="80"/>
      <c r="AE1029" s="80"/>
      <c r="AF1029" s="80"/>
      <c r="AG1029" s="80"/>
      <c r="AH1029" s="80"/>
      <c r="AI1029" s="80"/>
    </row>
    <row r="1030" spans="3:35" x14ac:dyDescent="0.25">
      <c r="C1030" s="80"/>
      <c r="D1030" s="82"/>
      <c r="E1030" s="79"/>
      <c r="F1030" s="79"/>
      <c r="G1030" s="79"/>
      <c r="H1030" s="79"/>
      <c r="I1030" s="79"/>
      <c r="J1030" s="79"/>
      <c r="K1030" s="79"/>
      <c r="L1030" s="79"/>
      <c r="M1030" s="79"/>
      <c r="N1030" s="79"/>
      <c r="O1030" s="79"/>
      <c r="P1030" s="80"/>
      <c r="Q1030" s="80"/>
      <c r="R1030" s="80"/>
      <c r="S1030" s="80"/>
      <c r="T1030" s="80"/>
      <c r="U1030" s="82"/>
      <c r="V1030" s="79"/>
      <c r="W1030" s="79"/>
      <c r="X1030" s="79"/>
      <c r="Y1030" s="79"/>
      <c r="Z1030" s="79"/>
      <c r="AA1030" s="79"/>
      <c r="AB1030" s="79"/>
      <c r="AC1030" s="79"/>
      <c r="AD1030" s="79"/>
      <c r="AE1030" s="79"/>
      <c r="AF1030" s="79"/>
      <c r="AG1030" s="80"/>
      <c r="AH1030" s="80"/>
      <c r="AI1030" s="80"/>
    </row>
    <row r="1031" spans="3:35" x14ac:dyDescent="0.25">
      <c r="C1031" s="80"/>
      <c r="D1031" s="79"/>
      <c r="E1031" s="80"/>
      <c r="F1031" s="80"/>
      <c r="G1031" s="80"/>
      <c r="H1031" s="80"/>
      <c r="I1031" s="80"/>
      <c r="J1031" s="87"/>
      <c r="K1031" s="87"/>
      <c r="L1031" s="87"/>
      <c r="M1031" s="87"/>
      <c r="N1031" s="87"/>
      <c r="O1031" s="87"/>
      <c r="P1031" s="87"/>
      <c r="Q1031" s="87"/>
      <c r="R1031" s="80"/>
      <c r="S1031" s="80"/>
      <c r="T1031" s="80"/>
      <c r="U1031" s="79"/>
      <c r="V1031" s="80"/>
      <c r="W1031" s="80"/>
      <c r="X1031" s="80"/>
      <c r="Y1031" s="80"/>
      <c r="Z1031" s="80"/>
      <c r="AA1031" s="87"/>
      <c r="AB1031" s="87"/>
      <c r="AC1031" s="87"/>
      <c r="AD1031" s="87"/>
      <c r="AE1031" s="87"/>
      <c r="AF1031" s="87"/>
      <c r="AG1031" s="87"/>
      <c r="AH1031" s="87"/>
      <c r="AI1031" s="80"/>
    </row>
    <row r="1032" spans="3:35" x14ac:dyDescent="0.25">
      <c r="C1032" s="80"/>
      <c r="D1032" s="79"/>
      <c r="E1032" s="80"/>
      <c r="F1032" s="80"/>
      <c r="G1032" s="80"/>
      <c r="H1032" s="80"/>
      <c r="I1032" s="80"/>
      <c r="J1032" s="87"/>
      <c r="K1032" s="87"/>
      <c r="L1032" s="87"/>
      <c r="M1032" s="87"/>
      <c r="N1032" s="87"/>
      <c r="O1032" s="87"/>
      <c r="P1032" s="87"/>
      <c r="Q1032" s="87"/>
      <c r="R1032" s="80"/>
      <c r="S1032" s="80"/>
      <c r="T1032" s="80"/>
      <c r="U1032" s="79"/>
      <c r="V1032" s="80"/>
      <c r="W1032" s="80"/>
      <c r="X1032" s="80"/>
      <c r="Y1032" s="80"/>
      <c r="Z1032" s="80"/>
      <c r="AA1032" s="87"/>
      <c r="AB1032" s="87"/>
      <c r="AC1032" s="87"/>
      <c r="AD1032" s="87"/>
      <c r="AE1032" s="87"/>
      <c r="AF1032" s="87"/>
      <c r="AG1032" s="87"/>
      <c r="AH1032" s="87"/>
      <c r="AI1032" s="80"/>
    </row>
    <row r="1033" spans="3:35" x14ac:dyDescent="0.25">
      <c r="C1033" s="80"/>
      <c r="D1033" s="79"/>
      <c r="E1033" s="80"/>
      <c r="F1033" s="80"/>
      <c r="G1033" s="80"/>
      <c r="H1033" s="80"/>
      <c r="I1033" s="80"/>
      <c r="J1033" s="87"/>
      <c r="K1033" s="87"/>
      <c r="L1033" s="87"/>
      <c r="M1033" s="87"/>
      <c r="N1033" s="87"/>
      <c r="O1033" s="87"/>
      <c r="P1033" s="87"/>
      <c r="Q1033" s="87"/>
      <c r="R1033" s="80"/>
      <c r="S1033" s="80"/>
      <c r="T1033" s="80"/>
      <c r="U1033" s="79"/>
      <c r="V1033" s="80"/>
      <c r="W1033" s="80"/>
      <c r="X1033" s="80"/>
      <c r="Y1033" s="80"/>
      <c r="Z1033" s="80"/>
      <c r="AA1033" s="87"/>
      <c r="AB1033" s="87"/>
      <c r="AC1033" s="87"/>
      <c r="AD1033" s="87"/>
      <c r="AE1033" s="87"/>
      <c r="AF1033" s="87"/>
      <c r="AG1033" s="87"/>
      <c r="AH1033" s="87"/>
      <c r="AI1033" s="80"/>
    </row>
    <row r="1034" spans="3:35" x14ac:dyDescent="0.25">
      <c r="C1034" s="80"/>
      <c r="D1034" s="88"/>
      <c r="E1034" s="88"/>
      <c r="F1034" s="80"/>
      <c r="G1034" s="88"/>
      <c r="H1034" s="88"/>
      <c r="I1034" s="80"/>
      <c r="J1034" s="88"/>
      <c r="K1034" s="88"/>
      <c r="L1034" s="80"/>
      <c r="M1034" s="88"/>
      <c r="N1034" s="88"/>
      <c r="O1034" s="80"/>
      <c r="P1034" s="88"/>
      <c r="Q1034" s="88"/>
      <c r="R1034" s="80"/>
      <c r="S1034" s="80"/>
      <c r="T1034" s="80"/>
      <c r="U1034" s="88"/>
      <c r="V1034" s="88"/>
      <c r="W1034" s="80"/>
      <c r="X1034" s="88"/>
      <c r="Y1034" s="88"/>
      <c r="Z1034" s="80"/>
      <c r="AA1034" s="88"/>
      <c r="AB1034" s="88"/>
      <c r="AC1034" s="80"/>
      <c r="AD1034" s="88"/>
      <c r="AE1034" s="88"/>
      <c r="AF1034" s="80"/>
      <c r="AG1034" s="88"/>
      <c r="AH1034" s="88"/>
      <c r="AI1034" s="80"/>
    </row>
    <row r="1035" spans="3:35" x14ac:dyDescent="0.25">
      <c r="C1035" s="79"/>
      <c r="D1035" s="79"/>
      <c r="E1035" s="80"/>
      <c r="F1035" s="80"/>
      <c r="G1035" s="80"/>
      <c r="H1035" s="80"/>
      <c r="I1035" s="80"/>
      <c r="J1035" s="85"/>
      <c r="K1035" s="86"/>
      <c r="L1035" s="85"/>
      <c r="M1035" s="87"/>
      <c r="N1035" s="87"/>
      <c r="O1035" s="87"/>
      <c r="P1035" s="87"/>
      <c r="Q1035" s="87"/>
      <c r="R1035" s="80"/>
      <c r="S1035" s="80"/>
      <c r="T1035" s="79"/>
      <c r="U1035" s="79"/>
      <c r="V1035" s="80"/>
      <c r="W1035" s="80"/>
      <c r="X1035" s="80"/>
      <c r="Y1035" s="80"/>
      <c r="Z1035" s="80"/>
      <c r="AA1035" s="85"/>
      <c r="AB1035" s="86"/>
      <c r="AC1035" s="85"/>
      <c r="AD1035" s="87"/>
      <c r="AE1035" s="87"/>
      <c r="AF1035" s="87"/>
      <c r="AG1035" s="87"/>
      <c r="AH1035" s="87"/>
      <c r="AI1035" s="80"/>
    </row>
    <row r="1036" spans="3:35" ht="15.75" thickBot="1" x14ac:dyDescent="0.3">
      <c r="C1036" s="79"/>
      <c r="D1036" s="79"/>
      <c r="E1036" s="88"/>
      <c r="F1036" s="88"/>
      <c r="G1036" s="88"/>
      <c r="H1036" s="88"/>
      <c r="I1036" s="88"/>
      <c r="J1036" s="87"/>
      <c r="K1036" s="87"/>
      <c r="L1036" s="87"/>
      <c r="M1036" s="87"/>
      <c r="N1036" s="87"/>
      <c r="O1036" s="87"/>
      <c r="P1036" s="87"/>
      <c r="Q1036" s="87"/>
      <c r="R1036" s="80"/>
      <c r="S1036" s="89"/>
      <c r="T1036" s="79"/>
      <c r="U1036" s="79"/>
      <c r="V1036" s="88"/>
      <c r="W1036" s="88"/>
      <c r="X1036" s="88"/>
      <c r="Y1036" s="88"/>
      <c r="Z1036" s="88"/>
      <c r="AA1036" s="87"/>
      <c r="AB1036" s="87"/>
      <c r="AC1036" s="87"/>
      <c r="AD1036" s="87"/>
      <c r="AE1036" s="87"/>
      <c r="AF1036" s="87"/>
      <c r="AG1036" s="87"/>
      <c r="AH1036" s="87"/>
      <c r="AI1036" s="90"/>
    </row>
    <row r="1037" spans="3:35" x14ac:dyDescent="0.25">
      <c r="C1037" s="91"/>
      <c r="D1037" s="79"/>
      <c r="E1037" s="88"/>
      <c r="F1037" s="88"/>
      <c r="G1037" s="88"/>
      <c r="H1037" s="88"/>
      <c r="I1037" s="88"/>
      <c r="J1037" s="87"/>
      <c r="K1037" s="87"/>
      <c r="L1037" s="87"/>
      <c r="M1037" s="87"/>
      <c r="N1037" s="87"/>
      <c r="O1037" s="87"/>
      <c r="P1037" s="87"/>
      <c r="Q1037" s="87"/>
      <c r="R1037" s="80"/>
      <c r="S1037" s="89"/>
      <c r="T1037" s="79"/>
      <c r="U1037" s="79"/>
      <c r="V1037" s="88"/>
      <c r="W1037" s="88"/>
      <c r="X1037" s="88"/>
      <c r="Y1037" s="88"/>
      <c r="Z1037" s="88"/>
      <c r="AA1037" s="87"/>
      <c r="AB1037" s="87"/>
      <c r="AC1037" s="87"/>
      <c r="AD1037" s="87"/>
      <c r="AE1037" s="87"/>
      <c r="AF1037" s="87"/>
      <c r="AG1037" s="87"/>
      <c r="AH1037" s="92"/>
      <c r="AI1037" s="315" t="str">
        <f>AI53</f>
        <v>003611 Version 4</v>
      </c>
    </row>
    <row r="1038" spans="3:35" ht="15.75" thickBot="1" x14ac:dyDescent="0.3">
      <c r="C1038" s="93"/>
      <c r="D1038" s="94"/>
      <c r="E1038" s="94"/>
      <c r="F1038" s="94"/>
      <c r="G1038" s="94"/>
      <c r="H1038" s="94"/>
      <c r="I1038" s="94"/>
      <c r="J1038" s="94"/>
      <c r="K1038" s="94"/>
      <c r="L1038" s="94"/>
      <c r="M1038" s="94"/>
      <c r="N1038" s="94"/>
      <c r="O1038" s="94"/>
      <c r="P1038" s="94"/>
      <c r="Q1038" s="94"/>
      <c r="R1038" s="94"/>
      <c r="S1038" s="95"/>
      <c r="T1038" s="94"/>
      <c r="U1038" s="94"/>
      <c r="V1038" s="94"/>
      <c r="W1038" s="94"/>
      <c r="X1038" s="94"/>
      <c r="Y1038" s="94"/>
      <c r="Z1038" s="94"/>
      <c r="AA1038" s="94"/>
      <c r="AB1038" s="94"/>
      <c r="AC1038" s="94"/>
      <c r="AD1038" s="94"/>
      <c r="AE1038" s="94"/>
      <c r="AF1038" s="94"/>
      <c r="AG1038" s="94"/>
      <c r="AH1038" s="96"/>
      <c r="AI1038" s="316"/>
    </row>
    <row r="1039" spans="3:35" x14ac:dyDescent="0.25">
      <c r="C1039" s="7"/>
      <c r="D1039" s="9"/>
      <c r="E1039" s="27"/>
      <c r="F1039" s="27"/>
      <c r="G1039" s="27"/>
      <c r="H1039" s="27"/>
      <c r="I1039" s="27"/>
      <c r="J1039" s="27"/>
      <c r="K1039" s="27"/>
      <c r="L1039" s="27"/>
      <c r="M1039" s="27"/>
      <c r="N1039" s="27"/>
      <c r="O1039" s="27"/>
      <c r="P1039" s="27"/>
      <c r="Q1039" s="27"/>
      <c r="R1039" s="27"/>
      <c r="S1039" s="27"/>
      <c r="T1039" s="27"/>
      <c r="U1039" s="27"/>
      <c r="V1039" s="27"/>
      <c r="W1039" s="27"/>
      <c r="X1039" s="27"/>
      <c r="Y1039" s="27"/>
      <c r="Z1039" s="27"/>
      <c r="AA1039" s="27"/>
      <c r="AB1039" s="27"/>
      <c r="AC1039" s="27"/>
      <c r="AD1039" s="27"/>
      <c r="AE1039" s="27"/>
      <c r="AF1039" s="27"/>
      <c r="AG1039" s="27"/>
      <c r="AH1039" s="7"/>
      <c r="AI1039" s="316"/>
    </row>
    <row r="1040" spans="3:35" x14ac:dyDescent="0.25">
      <c r="C1040" s="7"/>
      <c r="D1040" s="9"/>
      <c r="E1040" s="27"/>
      <c r="F1040" s="27"/>
      <c r="G1040" s="27"/>
      <c r="H1040" s="27"/>
      <c r="I1040" s="27"/>
      <c r="J1040" s="27"/>
      <c r="K1040" s="27"/>
      <c r="L1040" s="27"/>
      <c r="M1040" s="27"/>
      <c r="N1040" s="27"/>
      <c r="O1040" s="27"/>
      <c r="P1040" s="27"/>
      <c r="Q1040" s="27"/>
      <c r="R1040" s="27"/>
      <c r="S1040" s="27"/>
      <c r="T1040" s="27"/>
      <c r="U1040" s="27"/>
      <c r="V1040" s="27"/>
      <c r="W1040" s="27"/>
      <c r="X1040" s="27"/>
      <c r="Y1040" s="27"/>
      <c r="Z1040" s="27"/>
      <c r="AA1040" s="27"/>
      <c r="AB1040" s="27"/>
      <c r="AC1040" s="27"/>
      <c r="AD1040" s="27"/>
      <c r="AE1040" s="27"/>
      <c r="AF1040" s="27"/>
      <c r="AG1040" s="27"/>
      <c r="AH1040" s="7"/>
      <c r="AI1040" s="316"/>
    </row>
    <row r="1041" spans="1:35" x14ac:dyDescent="0.25">
      <c r="A1041" s="363" t="s">
        <v>1904</v>
      </c>
      <c r="B1041" s="363"/>
      <c r="C1041" s="7"/>
      <c r="D1041" s="9"/>
      <c r="E1041" s="27"/>
      <c r="F1041" s="27"/>
      <c r="G1041" s="27"/>
      <c r="H1041" s="27"/>
      <c r="I1041" s="27"/>
      <c r="J1041" s="27"/>
      <c r="K1041" s="27"/>
      <c r="L1041" s="27"/>
      <c r="M1041" s="27"/>
      <c r="N1041" s="27"/>
      <c r="O1041" s="27"/>
      <c r="P1041" s="27"/>
      <c r="Q1041" s="27"/>
      <c r="R1041" s="27"/>
      <c r="S1041" s="27"/>
      <c r="T1041" s="27"/>
      <c r="U1041" s="27"/>
      <c r="V1041" s="27"/>
      <c r="W1041" s="27"/>
      <c r="X1041" s="27"/>
      <c r="Y1041" s="27"/>
      <c r="Z1041" s="27"/>
      <c r="AA1041" s="27"/>
      <c r="AB1041" s="27"/>
      <c r="AC1041" s="27"/>
      <c r="AD1041" s="27"/>
      <c r="AE1041" s="27"/>
      <c r="AF1041" s="27"/>
      <c r="AG1041" s="27"/>
      <c r="AH1041" s="7"/>
      <c r="AI1041" s="316"/>
    </row>
    <row r="1042" spans="1:35" x14ac:dyDescent="0.25">
      <c r="A1042" s="173" t="s">
        <v>739</v>
      </c>
      <c r="C1042" s="7"/>
      <c r="D1042" s="9"/>
      <c r="E1042" s="27"/>
      <c r="F1042" s="27"/>
      <c r="G1042" s="27"/>
      <c r="H1042" s="27"/>
      <c r="I1042" s="27"/>
      <c r="J1042" s="27"/>
      <c r="K1042" s="27"/>
      <c r="L1042" s="27"/>
      <c r="M1042" s="27"/>
      <c r="N1042" s="27"/>
      <c r="O1042" s="27"/>
      <c r="P1042" s="27"/>
      <c r="Q1042" s="27"/>
      <c r="R1042" s="27"/>
      <c r="S1042" s="27"/>
      <c r="T1042" s="27"/>
      <c r="U1042" s="27"/>
      <c r="V1042" s="27"/>
      <c r="W1042" s="27"/>
      <c r="X1042" s="27"/>
      <c r="Y1042" s="27"/>
      <c r="Z1042" s="27"/>
      <c r="AA1042" s="27"/>
      <c r="AB1042" s="27"/>
      <c r="AC1042" s="27"/>
      <c r="AD1042" s="27"/>
      <c r="AE1042" s="27"/>
      <c r="AF1042" s="27"/>
      <c r="AG1042" s="27"/>
      <c r="AH1042" s="7"/>
      <c r="AI1042" s="316"/>
    </row>
    <row r="1043" spans="1:35" ht="15.75" thickBot="1" x14ac:dyDescent="0.3">
      <c r="C1043" s="362" t="s">
        <v>3794</v>
      </c>
      <c r="D1043" s="362"/>
      <c r="E1043" s="362"/>
      <c r="F1043" s="362"/>
      <c r="G1043" s="362"/>
      <c r="H1043" s="362"/>
      <c r="I1043" s="362"/>
      <c r="J1043" s="362"/>
      <c r="K1043" s="362"/>
      <c r="L1043" s="362"/>
      <c r="M1043" s="362"/>
      <c r="N1043" s="362"/>
      <c r="O1043" s="362"/>
      <c r="P1043" s="362"/>
      <c r="Q1043" s="362"/>
      <c r="R1043" s="362"/>
      <c r="S1043" s="362"/>
      <c r="T1043" s="362"/>
      <c r="U1043" s="362"/>
      <c r="V1043" s="362"/>
      <c r="W1043" s="362"/>
      <c r="X1043" s="362"/>
      <c r="Y1043" s="362"/>
      <c r="Z1043" s="362"/>
      <c r="AA1043" s="362"/>
      <c r="AB1043" s="362"/>
      <c r="AC1043" s="362"/>
      <c r="AD1043" s="362"/>
      <c r="AE1043" s="362"/>
      <c r="AF1043" s="362"/>
      <c r="AG1043" s="362"/>
      <c r="AH1043" s="362"/>
      <c r="AI1043" s="362"/>
    </row>
    <row r="1044" spans="1:35" x14ac:dyDescent="0.25">
      <c r="C1044" s="319"/>
      <c r="D1044" s="320"/>
      <c r="E1044" s="320"/>
      <c r="F1044" s="320"/>
      <c r="G1044" s="320"/>
      <c r="H1044" s="320"/>
      <c r="I1044" s="320"/>
      <c r="J1044" s="323" t="s">
        <v>58</v>
      </c>
      <c r="K1044" s="324"/>
      <c r="L1044" s="324"/>
      <c r="M1044" s="324"/>
      <c r="N1044" s="324"/>
      <c r="O1044" s="324"/>
      <c r="P1044" s="324"/>
      <c r="Q1044" s="324"/>
      <c r="R1044" s="324"/>
      <c r="S1044" s="324"/>
      <c r="T1044" s="324"/>
      <c r="U1044" s="324"/>
      <c r="V1044" s="324"/>
      <c r="W1044" s="324"/>
      <c r="X1044" s="324"/>
      <c r="Y1044" s="324"/>
      <c r="Z1044" s="324"/>
      <c r="AA1044" s="324"/>
      <c r="AB1044" s="325"/>
      <c r="AC1044" s="332" t="s">
        <v>772</v>
      </c>
      <c r="AD1044" s="333"/>
      <c r="AE1044" s="333"/>
      <c r="AF1044" s="333"/>
      <c r="AG1044" s="333"/>
      <c r="AH1044" s="333"/>
      <c r="AI1044" s="334"/>
    </row>
    <row r="1045" spans="1:35" ht="15.75" thickBot="1" x14ac:dyDescent="0.3">
      <c r="C1045" s="321"/>
      <c r="D1045" s="322"/>
      <c r="E1045" s="322"/>
      <c r="F1045" s="322"/>
      <c r="G1045" s="322"/>
      <c r="H1045" s="322"/>
      <c r="I1045" s="322"/>
      <c r="J1045" s="326"/>
      <c r="K1045" s="327"/>
      <c r="L1045" s="327"/>
      <c r="M1045" s="327"/>
      <c r="N1045" s="327"/>
      <c r="O1045" s="327"/>
      <c r="P1045" s="327"/>
      <c r="Q1045" s="327"/>
      <c r="R1045" s="327"/>
      <c r="S1045" s="327"/>
      <c r="T1045" s="327"/>
      <c r="U1045" s="327"/>
      <c r="V1045" s="327"/>
      <c r="W1045" s="327"/>
      <c r="X1045" s="327"/>
      <c r="Y1045" s="327"/>
      <c r="Z1045" s="327"/>
      <c r="AA1045" s="327"/>
      <c r="AB1045" s="328"/>
      <c r="AC1045" s="335" t="str">
        <f>IF($AC$2&lt;&gt;"",$AC$2,"")</f>
        <v/>
      </c>
      <c r="AD1045" s="336"/>
      <c r="AE1045" s="336"/>
      <c r="AF1045" s="336"/>
      <c r="AG1045" s="336"/>
      <c r="AH1045" s="336"/>
      <c r="AI1045" s="337"/>
    </row>
    <row r="1046" spans="1:35" x14ac:dyDescent="0.25">
      <c r="C1046" s="338" t="s">
        <v>1906</v>
      </c>
      <c r="D1046" s="339"/>
      <c r="E1046" s="339"/>
      <c r="F1046" s="339"/>
      <c r="G1046" s="339"/>
      <c r="H1046" s="339"/>
      <c r="I1046" s="340"/>
      <c r="J1046" s="326"/>
      <c r="K1046" s="327"/>
      <c r="L1046" s="327"/>
      <c r="M1046" s="327"/>
      <c r="N1046" s="327"/>
      <c r="O1046" s="327"/>
      <c r="P1046" s="327"/>
      <c r="Q1046" s="327"/>
      <c r="R1046" s="327"/>
      <c r="S1046" s="327"/>
      <c r="T1046" s="327"/>
      <c r="U1046" s="327"/>
      <c r="V1046" s="327"/>
      <c r="W1046" s="327"/>
      <c r="X1046" s="327"/>
      <c r="Y1046" s="327"/>
      <c r="Z1046" s="327"/>
      <c r="AA1046" s="327"/>
      <c r="AB1046" s="328"/>
      <c r="AC1046" s="323" t="s">
        <v>59</v>
      </c>
      <c r="AD1046" s="324"/>
      <c r="AE1046" s="324"/>
      <c r="AF1046" s="324"/>
      <c r="AG1046" s="324"/>
      <c r="AH1046" s="324"/>
      <c r="AI1046" s="325"/>
    </row>
    <row r="1047" spans="1:35" ht="15.75" thickBot="1" x14ac:dyDescent="0.3">
      <c r="C1047" s="341" t="s">
        <v>1905</v>
      </c>
      <c r="D1047" s="342"/>
      <c r="E1047" s="342"/>
      <c r="F1047" s="342"/>
      <c r="G1047" s="342"/>
      <c r="H1047" s="342"/>
      <c r="I1047" s="343"/>
      <c r="J1047" s="326"/>
      <c r="K1047" s="327"/>
      <c r="L1047" s="327"/>
      <c r="M1047" s="327"/>
      <c r="N1047" s="327"/>
      <c r="O1047" s="327"/>
      <c r="P1047" s="327"/>
      <c r="Q1047" s="327"/>
      <c r="R1047" s="327"/>
      <c r="S1047" s="327"/>
      <c r="T1047" s="327"/>
      <c r="U1047" s="327"/>
      <c r="V1047" s="327"/>
      <c r="W1047" s="327"/>
      <c r="X1047" s="327"/>
      <c r="Y1047" s="327"/>
      <c r="Z1047" s="327"/>
      <c r="AA1047" s="327"/>
      <c r="AB1047" s="328"/>
      <c r="AC1047" s="335" t="str">
        <f>IF($AC$4&lt;&gt;"",$AC$4,"")</f>
        <v/>
      </c>
      <c r="AD1047" s="336"/>
      <c r="AE1047" s="336"/>
      <c r="AF1047" s="336"/>
      <c r="AG1047" s="336"/>
      <c r="AH1047" s="336"/>
      <c r="AI1047" s="337"/>
    </row>
    <row r="1048" spans="1:35" ht="15.75" thickBot="1" x14ac:dyDescent="0.3">
      <c r="C1048" s="344"/>
      <c r="D1048" s="345"/>
      <c r="E1048" s="345"/>
      <c r="F1048" s="345"/>
      <c r="G1048" s="345"/>
      <c r="H1048" s="345"/>
      <c r="I1048" s="346"/>
      <c r="J1048" s="329"/>
      <c r="K1048" s="330"/>
      <c r="L1048" s="330"/>
      <c r="M1048" s="330"/>
      <c r="N1048" s="330"/>
      <c r="O1048" s="330"/>
      <c r="P1048" s="330"/>
      <c r="Q1048" s="330"/>
      <c r="R1048" s="330"/>
      <c r="S1048" s="330"/>
      <c r="T1048" s="330"/>
      <c r="U1048" s="330"/>
      <c r="V1048" s="330"/>
      <c r="W1048" s="330"/>
      <c r="X1048" s="330"/>
      <c r="Y1048" s="330"/>
      <c r="Z1048" s="330"/>
      <c r="AA1048" s="330"/>
      <c r="AB1048" s="331"/>
      <c r="AC1048" s="347" t="s">
        <v>1919</v>
      </c>
      <c r="AD1048" s="348"/>
      <c r="AE1048" s="348"/>
      <c r="AF1048" s="348"/>
      <c r="AG1048" s="349" t="str">
        <f>IF($AG$5&lt;&gt;"",$AG$5,"")</f>
        <v>3</v>
      </c>
      <c r="AH1048" s="349"/>
      <c r="AI1048" s="75"/>
    </row>
    <row r="1049" spans="1:35" x14ac:dyDescent="0.25">
      <c r="C1049" s="21"/>
      <c r="D1049" s="21"/>
      <c r="E1049" s="21"/>
      <c r="F1049" s="21"/>
      <c r="G1049" s="21"/>
      <c r="H1049" s="21"/>
      <c r="I1049" s="21"/>
      <c r="J1049" s="21"/>
      <c r="K1049" s="21"/>
      <c r="L1049" s="21"/>
      <c r="M1049" s="21"/>
      <c r="N1049" s="21"/>
      <c r="O1049" s="21"/>
      <c r="P1049" s="21"/>
      <c r="Q1049" s="21"/>
      <c r="R1049" s="21"/>
      <c r="S1049" s="21"/>
      <c r="T1049" s="21"/>
      <c r="U1049" s="21"/>
      <c r="V1049" s="21"/>
      <c r="W1049" s="21"/>
      <c r="X1049" s="21"/>
      <c r="Y1049" s="21"/>
      <c r="Z1049" s="21"/>
      <c r="AA1049" s="21"/>
      <c r="AB1049" s="21"/>
      <c r="AC1049" s="21"/>
      <c r="AD1049" s="21"/>
      <c r="AE1049" s="21"/>
      <c r="AF1049" s="21"/>
      <c r="AG1049" s="21"/>
      <c r="AH1049" s="7"/>
      <c r="AI1049" s="7"/>
    </row>
    <row r="1050" spans="1:35" ht="18.75" x14ac:dyDescent="0.3">
      <c r="C1050" s="78"/>
      <c r="D1050" s="79"/>
      <c r="E1050" s="80"/>
      <c r="F1050" s="80"/>
      <c r="G1050" s="80"/>
      <c r="H1050" s="79"/>
      <c r="I1050" s="79"/>
      <c r="J1050" s="79"/>
      <c r="K1050" s="79"/>
      <c r="L1050" s="79"/>
      <c r="M1050" s="79"/>
      <c r="N1050" s="79"/>
      <c r="O1050" s="79"/>
      <c r="P1050" s="81"/>
      <c r="Q1050" s="81"/>
      <c r="R1050" s="81"/>
      <c r="S1050" s="81"/>
      <c r="T1050" s="79"/>
      <c r="U1050" s="79"/>
      <c r="V1050" s="79"/>
      <c r="W1050" s="79"/>
      <c r="X1050" s="79"/>
      <c r="Y1050" s="79"/>
      <c r="Z1050" s="79"/>
      <c r="AA1050" s="79"/>
      <c r="AB1050" s="79"/>
      <c r="AC1050" s="79"/>
      <c r="AD1050" s="79"/>
      <c r="AE1050" s="79"/>
      <c r="AF1050" s="79"/>
      <c r="AG1050" s="79"/>
      <c r="AH1050" s="80"/>
      <c r="AI1050" s="80"/>
    </row>
    <row r="1051" spans="1:35" x14ac:dyDescent="0.25">
      <c r="C1051" s="80"/>
      <c r="D1051" s="99"/>
      <c r="E1051" s="99"/>
      <c r="F1051" s="99"/>
      <c r="G1051" s="99"/>
      <c r="H1051" s="99"/>
      <c r="I1051" s="99"/>
      <c r="J1051" s="99"/>
      <c r="K1051" s="99"/>
      <c r="L1051" s="99"/>
      <c r="M1051" s="99"/>
      <c r="N1051" s="99"/>
      <c r="O1051" s="99"/>
      <c r="P1051" s="99"/>
      <c r="Q1051" s="99"/>
      <c r="R1051" s="99"/>
      <c r="S1051" s="99"/>
      <c r="T1051" s="99"/>
      <c r="U1051" s="99"/>
      <c r="V1051" s="99"/>
      <c r="W1051" s="99"/>
      <c r="X1051" s="99"/>
      <c r="Y1051" s="99"/>
      <c r="Z1051" s="99"/>
      <c r="AA1051" s="99"/>
      <c r="AB1051" s="99"/>
      <c r="AC1051" s="99"/>
      <c r="AD1051" s="99"/>
      <c r="AE1051" s="99"/>
      <c r="AF1051" s="99"/>
      <c r="AG1051" s="99"/>
      <c r="AH1051" s="79"/>
      <c r="AI1051" s="80"/>
    </row>
    <row r="1052" spans="1:35" x14ac:dyDescent="0.25">
      <c r="C1052" s="80"/>
      <c r="D1052" s="99"/>
      <c r="E1052" s="99"/>
      <c r="F1052" s="99"/>
      <c r="G1052" s="99"/>
      <c r="H1052" s="99"/>
      <c r="I1052" s="99"/>
      <c r="J1052" s="99"/>
      <c r="K1052" s="99"/>
      <c r="L1052" s="99"/>
      <c r="M1052" s="99"/>
      <c r="N1052" s="99"/>
      <c r="O1052" s="99"/>
      <c r="P1052" s="99"/>
      <c r="Q1052" s="99"/>
      <c r="R1052" s="99"/>
      <c r="S1052" s="99"/>
      <c r="T1052" s="99"/>
      <c r="U1052" s="99"/>
      <c r="V1052" s="99"/>
      <c r="W1052" s="99"/>
      <c r="X1052" s="99"/>
      <c r="Y1052" s="99"/>
      <c r="Z1052" s="99"/>
      <c r="AA1052" s="99"/>
      <c r="AB1052" s="99"/>
      <c r="AC1052" s="99"/>
      <c r="AD1052" s="99"/>
      <c r="AE1052" s="99"/>
      <c r="AF1052" s="99"/>
      <c r="AG1052" s="99"/>
      <c r="AH1052" s="79"/>
      <c r="AI1052" s="80"/>
    </row>
    <row r="1053" spans="1:35" x14ac:dyDescent="0.25">
      <c r="C1053" s="80"/>
      <c r="D1053" s="99"/>
      <c r="E1053" s="99"/>
      <c r="F1053" s="99"/>
      <c r="G1053" s="99"/>
      <c r="H1053" s="99"/>
      <c r="I1053" s="99"/>
      <c r="J1053" s="99"/>
      <c r="K1053" s="99"/>
      <c r="L1053" s="99"/>
      <c r="M1053" s="99"/>
      <c r="N1053" s="99"/>
      <c r="O1053" s="99"/>
      <c r="P1053" s="99"/>
      <c r="Q1053" s="99"/>
      <c r="R1053" s="99"/>
      <c r="S1053" s="99"/>
      <c r="T1053" s="99"/>
      <c r="U1053" s="99"/>
      <c r="V1053" s="99"/>
      <c r="W1053" s="99"/>
      <c r="X1053" s="99"/>
      <c r="Y1053" s="99"/>
      <c r="Z1053" s="99"/>
      <c r="AA1053" s="99"/>
      <c r="AB1053" s="99"/>
      <c r="AC1053" s="99"/>
      <c r="AD1053" s="99"/>
      <c r="AE1053" s="99"/>
      <c r="AF1053" s="99"/>
      <c r="AG1053" s="99"/>
      <c r="AH1053" s="79"/>
      <c r="AI1053" s="80"/>
    </row>
    <row r="1054" spans="1:35" x14ac:dyDescent="0.25">
      <c r="C1054" s="79"/>
      <c r="D1054" s="82"/>
      <c r="E1054" s="79"/>
      <c r="F1054" s="79"/>
      <c r="G1054" s="79"/>
      <c r="H1054" s="79"/>
      <c r="I1054" s="79"/>
      <c r="J1054" s="79"/>
      <c r="K1054" s="79"/>
      <c r="L1054" s="79"/>
      <c r="M1054" s="79"/>
      <c r="N1054" s="79"/>
      <c r="O1054" s="79"/>
      <c r="P1054" s="79"/>
      <c r="Q1054" s="79"/>
      <c r="R1054" s="79"/>
      <c r="S1054" s="79"/>
      <c r="T1054" s="79"/>
      <c r="U1054" s="79"/>
      <c r="V1054" s="79"/>
      <c r="W1054" s="79"/>
      <c r="X1054" s="79"/>
      <c r="Y1054" s="79"/>
      <c r="Z1054" s="79"/>
      <c r="AA1054" s="79"/>
      <c r="AB1054" s="79"/>
      <c r="AC1054" s="79"/>
      <c r="AD1054" s="79"/>
      <c r="AE1054" s="79"/>
      <c r="AF1054" s="79"/>
      <c r="AG1054" s="79"/>
      <c r="AH1054" s="79"/>
      <c r="AI1054" s="79"/>
    </row>
    <row r="1055" spans="1:35" x14ac:dyDescent="0.25">
      <c r="C1055" s="79"/>
      <c r="D1055" s="82"/>
      <c r="E1055" s="79"/>
      <c r="F1055" s="79"/>
      <c r="G1055" s="79"/>
      <c r="H1055" s="79"/>
      <c r="I1055" s="79"/>
      <c r="J1055" s="79"/>
      <c r="K1055" s="79"/>
      <c r="L1055" s="79"/>
      <c r="M1055" s="79"/>
      <c r="N1055" s="79"/>
      <c r="O1055" s="79"/>
      <c r="P1055" s="79"/>
      <c r="Q1055" s="79"/>
      <c r="R1055" s="79"/>
      <c r="S1055" s="79"/>
      <c r="T1055" s="79"/>
      <c r="U1055" s="79"/>
      <c r="V1055" s="79"/>
      <c r="W1055" s="79"/>
      <c r="X1055" s="79"/>
      <c r="Y1055" s="79"/>
      <c r="Z1055" s="79"/>
      <c r="AA1055" s="79"/>
      <c r="AB1055" s="79"/>
      <c r="AC1055" s="79"/>
      <c r="AD1055" s="79"/>
      <c r="AE1055" s="79"/>
      <c r="AF1055" s="79"/>
      <c r="AG1055" s="79"/>
      <c r="AH1055" s="79"/>
      <c r="AI1055" s="79"/>
    </row>
    <row r="1056" spans="1:35" x14ac:dyDescent="0.25">
      <c r="C1056" s="100"/>
      <c r="D1056" s="100"/>
      <c r="E1056" s="100"/>
      <c r="F1056" s="100"/>
      <c r="G1056" s="100"/>
      <c r="H1056" s="100"/>
      <c r="I1056" s="100"/>
      <c r="J1056" s="100"/>
      <c r="K1056" s="100"/>
      <c r="L1056" s="100"/>
      <c r="M1056" s="100"/>
      <c r="N1056" s="100"/>
      <c r="O1056" s="100"/>
      <c r="P1056" s="100"/>
      <c r="Q1056" s="100"/>
      <c r="R1056" s="100"/>
      <c r="S1056" s="83"/>
      <c r="T1056" s="100"/>
      <c r="U1056" s="100"/>
      <c r="V1056" s="100"/>
      <c r="W1056" s="100"/>
      <c r="X1056" s="100"/>
      <c r="Y1056" s="100"/>
      <c r="Z1056" s="100"/>
      <c r="AA1056" s="100"/>
      <c r="AB1056" s="100"/>
      <c r="AC1056" s="100"/>
      <c r="AD1056" s="100"/>
      <c r="AE1056" s="100"/>
      <c r="AF1056" s="100"/>
      <c r="AG1056" s="100"/>
      <c r="AH1056" s="100"/>
      <c r="AI1056" s="100"/>
    </row>
    <row r="1057" spans="3:35" x14ac:dyDescent="0.25">
      <c r="C1057" s="100"/>
      <c r="D1057" s="100"/>
      <c r="E1057" s="100"/>
      <c r="F1057" s="100"/>
      <c r="G1057" s="100"/>
      <c r="H1057" s="100"/>
      <c r="I1057" s="100"/>
      <c r="J1057" s="100"/>
      <c r="K1057" s="100"/>
      <c r="L1057" s="100"/>
      <c r="M1057" s="100"/>
      <c r="N1057" s="100"/>
      <c r="O1057" s="100"/>
      <c r="P1057" s="100"/>
      <c r="Q1057" s="100"/>
      <c r="R1057" s="100"/>
      <c r="S1057" s="84"/>
      <c r="T1057" s="100"/>
      <c r="U1057" s="100"/>
      <c r="V1057" s="100"/>
      <c r="W1057" s="100"/>
      <c r="X1057" s="100"/>
      <c r="Y1057" s="100"/>
      <c r="Z1057" s="100"/>
      <c r="AA1057" s="100"/>
      <c r="AB1057" s="100"/>
      <c r="AC1057" s="100"/>
      <c r="AD1057" s="100"/>
      <c r="AE1057" s="100"/>
      <c r="AF1057" s="100"/>
      <c r="AG1057" s="100"/>
      <c r="AH1057" s="100"/>
      <c r="AI1057" s="100"/>
    </row>
    <row r="1058" spans="3:35" x14ac:dyDescent="0.25">
      <c r="C1058" s="79"/>
      <c r="D1058" s="79"/>
      <c r="E1058" s="80"/>
      <c r="F1058" s="80"/>
      <c r="G1058" s="80"/>
      <c r="H1058" s="80"/>
      <c r="I1058" s="80"/>
      <c r="J1058" s="85"/>
      <c r="K1058" s="86"/>
      <c r="L1058" s="85"/>
      <c r="M1058" s="87"/>
      <c r="N1058" s="87"/>
      <c r="O1058" s="87"/>
      <c r="P1058" s="87"/>
      <c r="Q1058" s="87"/>
      <c r="R1058" s="80"/>
      <c r="S1058" s="80"/>
      <c r="T1058" s="80"/>
      <c r="U1058" s="79"/>
      <c r="V1058" s="79"/>
      <c r="W1058" s="80"/>
      <c r="X1058" s="80"/>
      <c r="Y1058" s="80"/>
      <c r="Z1058" s="80"/>
      <c r="AA1058" s="80"/>
      <c r="AB1058" s="85"/>
      <c r="AC1058" s="86"/>
      <c r="AD1058" s="85"/>
      <c r="AE1058" s="87"/>
      <c r="AF1058" s="87"/>
      <c r="AG1058" s="87"/>
      <c r="AH1058" s="87"/>
      <c r="AI1058" s="87"/>
    </row>
    <row r="1059" spans="3:35" x14ac:dyDescent="0.25">
      <c r="C1059" s="79"/>
      <c r="D1059" s="80"/>
      <c r="E1059" s="80"/>
      <c r="F1059" s="80"/>
      <c r="G1059" s="80"/>
      <c r="H1059" s="80"/>
      <c r="I1059" s="80"/>
      <c r="J1059" s="87"/>
      <c r="K1059" s="87"/>
      <c r="L1059" s="87"/>
      <c r="M1059" s="87"/>
      <c r="N1059" s="87"/>
      <c r="O1059" s="87"/>
      <c r="P1059" s="87"/>
      <c r="Q1059" s="87"/>
      <c r="R1059" s="80"/>
      <c r="S1059" s="80"/>
      <c r="T1059" s="80"/>
      <c r="U1059" s="79"/>
      <c r="V1059" s="79"/>
      <c r="W1059" s="80"/>
      <c r="X1059" s="80"/>
      <c r="Y1059" s="80"/>
      <c r="Z1059" s="80"/>
      <c r="AA1059" s="80"/>
      <c r="AB1059" s="87"/>
      <c r="AC1059" s="87"/>
      <c r="AD1059" s="87"/>
      <c r="AE1059" s="87"/>
      <c r="AF1059" s="87"/>
      <c r="AG1059" s="87"/>
      <c r="AH1059" s="87"/>
      <c r="AI1059" s="87"/>
    </row>
    <row r="1060" spans="3:35" x14ac:dyDescent="0.25">
      <c r="C1060" s="79"/>
      <c r="D1060" s="88"/>
      <c r="E1060" s="88"/>
      <c r="F1060" s="88"/>
      <c r="G1060" s="88"/>
      <c r="H1060" s="88"/>
      <c r="I1060" s="87"/>
      <c r="J1060" s="87"/>
      <c r="K1060" s="87"/>
      <c r="L1060" s="87"/>
      <c r="M1060" s="87"/>
      <c r="N1060" s="87"/>
      <c r="O1060" s="87"/>
      <c r="P1060" s="87"/>
      <c r="Q1060" s="87"/>
      <c r="R1060" s="80"/>
      <c r="S1060" s="80"/>
      <c r="T1060" s="80"/>
      <c r="U1060" s="79"/>
      <c r="V1060" s="79"/>
      <c r="W1060" s="88"/>
      <c r="X1060" s="88"/>
      <c r="Y1060" s="88"/>
      <c r="Z1060" s="88"/>
      <c r="AA1060" s="88"/>
      <c r="AB1060" s="87"/>
      <c r="AC1060" s="87"/>
      <c r="AD1060" s="87"/>
      <c r="AE1060" s="87"/>
      <c r="AF1060" s="87"/>
      <c r="AG1060" s="87"/>
      <c r="AH1060" s="87"/>
      <c r="AI1060" s="87"/>
    </row>
    <row r="1061" spans="3:35" x14ac:dyDescent="0.25">
      <c r="C1061" s="79"/>
      <c r="D1061" s="88"/>
      <c r="E1061" s="88"/>
      <c r="F1061" s="88"/>
      <c r="G1061" s="88"/>
      <c r="H1061" s="88"/>
      <c r="I1061" s="87"/>
      <c r="J1061" s="87"/>
      <c r="K1061" s="87"/>
      <c r="L1061" s="87"/>
      <c r="M1061" s="87"/>
      <c r="N1061" s="87"/>
      <c r="O1061" s="87"/>
      <c r="P1061" s="87"/>
      <c r="Q1061" s="87"/>
      <c r="R1061" s="80"/>
      <c r="S1061" s="80"/>
      <c r="T1061" s="80"/>
      <c r="U1061" s="79"/>
      <c r="V1061" s="79"/>
      <c r="W1061" s="88"/>
      <c r="X1061" s="88"/>
      <c r="Y1061" s="88"/>
      <c r="Z1061" s="88"/>
      <c r="AA1061" s="88"/>
      <c r="AB1061" s="87"/>
      <c r="AC1061" s="87"/>
      <c r="AD1061" s="87"/>
      <c r="AE1061" s="87"/>
      <c r="AF1061" s="87"/>
      <c r="AG1061" s="87"/>
      <c r="AH1061" s="87"/>
      <c r="AI1061" s="87"/>
    </row>
    <row r="1062" spans="3:35" x14ac:dyDescent="0.25">
      <c r="C1062" s="80"/>
      <c r="D1062" s="80"/>
      <c r="E1062" s="80"/>
      <c r="F1062" s="80"/>
      <c r="G1062" s="80"/>
      <c r="H1062" s="80"/>
      <c r="I1062" s="80"/>
      <c r="J1062" s="80"/>
      <c r="K1062" s="80"/>
      <c r="L1062" s="80"/>
      <c r="M1062" s="80"/>
      <c r="N1062" s="80"/>
      <c r="O1062" s="80"/>
      <c r="P1062" s="80"/>
      <c r="Q1062" s="80"/>
      <c r="R1062" s="80"/>
      <c r="S1062" s="80"/>
      <c r="T1062" s="80"/>
      <c r="U1062" s="80"/>
      <c r="V1062" s="80"/>
      <c r="W1062" s="80"/>
      <c r="X1062" s="80"/>
      <c r="Y1062" s="80"/>
      <c r="Z1062" s="80"/>
      <c r="AA1062" s="80"/>
      <c r="AB1062" s="80"/>
      <c r="AC1062" s="80"/>
      <c r="AD1062" s="80"/>
      <c r="AE1062" s="80"/>
      <c r="AF1062" s="80"/>
      <c r="AG1062" s="80"/>
      <c r="AH1062" s="80"/>
      <c r="AI1062" s="80"/>
    </row>
    <row r="1063" spans="3:35" x14ac:dyDescent="0.25">
      <c r="C1063" s="80"/>
      <c r="D1063" s="79"/>
      <c r="E1063" s="79"/>
      <c r="F1063" s="79"/>
      <c r="G1063" s="79"/>
      <c r="H1063" s="79"/>
      <c r="I1063" s="79"/>
      <c r="J1063" s="79"/>
      <c r="K1063" s="80"/>
      <c r="L1063" s="80"/>
      <c r="M1063" s="80"/>
      <c r="N1063" s="80"/>
      <c r="O1063" s="80"/>
      <c r="P1063" s="80"/>
      <c r="Q1063" s="80"/>
      <c r="R1063" s="80"/>
      <c r="S1063" s="80"/>
      <c r="T1063" s="80"/>
      <c r="U1063" s="80"/>
      <c r="V1063" s="82"/>
      <c r="W1063" s="79"/>
      <c r="X1063" s="79"/>
      <c r="Y1063" s="79"/>
      <c r="Z1063" s="79"/>
      <c r="AA1063" s="79"/>
      <c r="AB1063" s="79"/>
      <c r="AC1063" s="80"/>
      <c r="AD1063" s="80"/>
      <c r="AE1063" s="80"/>
      <c r="AF1063" s="80"/>
      <c r="AG1063" s="80"/>
      <c r="AH1063" s="80"/>
      <c r="AI1063" s="80"/>
    </row>
    <row r="1064" spans="3:35" x14ac:dyDescent="0.25">
      <c r="C1064" s="80"/>
      <c r="D1064" s="80"/>
      <c r="E1064" s="80"/>
      <c r="F1064" s="80"/>
      <c r="G1064" s="80"/>
      <c r="H1064" s="80"/>
      <c r="I1064" s="87"/>
      <c r="J1064" s="87"/>
      <c r="K1064" s="87"/>
      <c r="L1064" s="87"/>
      <c r="M1064" s="87"/>
      <c r="N1064" s="87"/>
      <c r="O1064" s="87"/>
      <c r="P1064" s="87"/>
      <c r="Q1064" s="87"/>
      <c r="R1064" s="80"/>
      <c r="S1064" s="80"/>
      <c r="T1064" s="80"/>
      <c r="U1064" s="80"/>
      <c r="V1064" s="79"/>
      <c r="W1064" s="80"/>
      <c r="X1064" s="80"/>
      <c r="Y1064" s="80"/>
      <c r="Z1064" s="80"/>
      <c r="AA1064" s="80"/>
      <c r="AB1064" s="87"/>
      <c r="AC1064" s="87"/>
      <c r="AD1064" s="87"/>
      <c r="AE1064" s="87"/>
      <c r="AF1064" s="87"/>
      <c r="AG1064" s="87"/>
      <c r="AH1064" s="87"/>
      <c r="AI1064" s="87"/>
    </row>
    <row r="1065" spans="3:35" x14ac:dyDescent="0.25">
      <c r="C1065" s="80"/>
      <c r="D1065" s="80"/>
      <c r="E1065" s="80"/>
      <c r="F1065" s="80"/>
      <c r="G1065" s="80"/>
      <c r="H1065" s="80"/>
      <c r="I1065" s="87"/>
      <c r="J1065" s="87"/>
      <c r="K1065" s="87"/>
      <c r="L1065" s="87"/>
      <c r="M1065" s="87"/>
      <c r="N1065" s="87"/>
      <c r="O1065" s="87"/>
      <c r="P1065" s="87"/>
      <c r="Q1065" s="87"/>
      <c r="R1065" s="80"/>
      <c r="S1065" s="80"/>
      <c r="T1065" s="80"/>
      <c r="U1065" s="80"/>
      <c r="V1065" s="79"/>
      <c r="W1065" s="80"/>
      <c r="X1065" s="80"/>
      <c r="Y1065" s="80"/>
      <c r="Z1065" s="80"/>
      <c r="AA1065" s="80"/>
      <c r="AB1065" s="87"/>
      <c r="AC1065" s="87"/>
      <c r="AD1065" s="87"/>
      <c r="AE1065" s="87"/>
      <c r="AF1065" s="87"/>
      <c r="AG1065" s="87"/>
      <c r="AH1065" s="87"/>
      <c r="AI1065" s="87"/>
    </row>
    <row r="1066" spans="3:35" x14ac:dyDescent="0.25">
      <c r="C1066" s="80"/>
      <c r="D1066" s="79"/>
      <c r="E1066" s="80"/>
      <c r="F1066" s="80"/>
      <c r="G1066" s="80"/>
      <c r="H1066" s="80"/>
      <c r="I1066" s="87"/>
      <c r="J1066" s="87"/>
      <c r="K1066" s="87"/>
      <c r="L1066" s="87"/>
      <c r="M1066" s="87"/>
      <c r="N1066" s="87"/>
      <c r="O1066" s="87"/>
      <c r="P1066" s="87"/>
      <c r="Q1066" s="87"/>
      <c r="R1066" s="80"/>
      <c r="S1066" s="80"/>
      <c r="T1066" s="80"/>
      <c r="U1066" s="80"/>
      <c r="V1066" s="79"/>
      <c r="W1066" s="80"/>
      <c r="X1066" s="80"/>
      <c r="Y1066" s="80"/>
      <c r="Z1066" s="80"/>
      <c r="AA1066" s="80"/>
      <c r="AB1066" s="87"/>
      <c r="AC1066" s="87"/>
      <c r="AD1066" s="87"/>
      <c r="AE1066" s="87"/>
      <c r="AF1066" s="87"/>
      <c r="AG1066" s="87"/>
      <c r="AH1066" s="87"/>
      <c r="AI1066" s="87"/>
    </row>
    <row r="1067" spans="3:35" x14ac:dyDescent="0.25">
      <c r="C1067" s="80"/>
      <c r="D1067" s="80"/>
      <c r="E1067" s="80"/>
      <c r="F1067" s="80"/>
      <c r="G1067" s="80"/>
      <c r="H1067" s="80"/>
      <c r="I1067" s="80"/>
      <c r="J1067" s="80"/>
      <c r="K1067" s="80"/>
      <c r="L1067" s="80"/>
      <c r="M1067" s="80"/>
      <c r="N1067" s="80"/>
      <c r="O1067" s="80"/>
      <c r="P1067" s="80"/>
      <c r="Q1067" s="80"/>
      <c r="R1067" s="80"/>
      <c r="S1067" s="80"/>
      <c r="T1067" s="80"/>
      <c r="U1067" s="80"/>
      <c r="V1067" s="80"/>
      <c r="W1067" s="80"/>
      <c r="X1067" s="80"/>
      <c r="Y1067" s="80"/>
      <c r="Z1067" s="80"/>
      <c r="AA1067" s="80"/>
      <c r="AB1067" s="80"/>
      <c r="AC1067" s="80"/>
      <c r="AD1067" s="80"/>
      <c r="AE1067" s="80"/>
      <c r="AF1067" s="80"/>
      <c r="AG1067" s="80"/>
      <c r="AH1067" s="80"/>
      <c r="AI1067" s="80"/>
    </row>
    <row r="1068" spans="3:35" x14ac:dyDescent="0.25">
      <c r="C1068" s="80"/>
      <c r="D1068" s="82"/>
      <c r="E1068" s="79"/>
      <c r="F1068" s="79"/>
      <c r="G1068" s="79"/>
      <c r="H1068" s="79"/>
      <c r="I1068" s="79"/>
      <c r="J1068" s="79"/>
      <c r="K1068" s="79"/>
      <c r="L1068" s="79"/>
      <c r="M1068" s="79"/>
      <c r="N1068" s="79"/>
      <c r="O1068" s="79"/>
      <c r="P1068" s="80"/>
      <c r="Q1068" s="80"/>
      <c r="R1068" s="80"/>
      <c r="S1068" s="80"/>
      <c r="T1068" s="80"/>
      <c r="U1068" s="80"/>
      <c r="V1068" s="82"/>
      <c r="W1068" s="79"/>
      <c r="X1068" s="79"/>
      <c r="Y1068" s="79"/>
      <c r="Z1068" s="79"/>
      <c r="AA1068" s="79"/>
      <c r="AB1068" s="79"/>
      <c r="AC1068" s="79"/>
      <c r="AD1068" s="79"/>
      <c r="AE1068" s="79"/>
      <c r="AF1068" s="79"/>
      <c r="AG1068" s="79"/>
      <c r="AH1068" s="80"/>
      <c r="AI1068" s="80"/>
    </row>
    <row r="1069" spans="3:35" x14ac:dyDescent="0.25">
      <c r="C1069" s="80"/>
      <c r="D1069" s="79"/>
      <c r="E1069" s="80"/>
      <c r="F1069" s="80"/>
      <c r="G1069" s="80"/>
      <c r="H1069" s="80"/>
      <c r="I1069" s="80"/>
      <c r="J1069" s="87"/>
      <c r="K1069" s="87"/>
      <c r="L1069" s="87"/>
      <c r="M1069" s="87"/>
      <c r="N1069" s="87"/>
      <c r="O1069" s="87"/>
      <c r="P1069" s="87"/>
      <c r="Q1069" s="87"/>
      <c r="R1069" s="80"/>
      <c r="S1069" s="80"/>
      <c r="T1069" s="80"/>
      <c r="U1069" s="80"/>
      <c r="V1069" s="79"/>
      <c r="W1069" s="80"/>
      <c r="X1069" s="80"/>
      <c r="Y1069" s="80"/>
      <c r="Z1069" s="80"/>
      <c r="AA1069" s="80"/>
      <c r="AB1069" s="87"/>
      <c r="AC1069" s="87"/>
      <c r="AD1069" s="87"/>
      <c r="AE1069" s="87"/>
      <c r="AF1069" s="87"/>
      <c r="AG1069" s="87"/>
      <c r="AH1069" s="87"/>
      <c r="AI1069" s="87"/>
    </row>
    <row r="1070" spans="3:35" x14ac:dyDescent="0.25">
      <c r="C1070" s="80"/>
      <c r="D1070" s="79"/>
      <c r="E1070" s="80"/>
      <c r="F1070" s="80"/>
      <c r="G1070" s="80"/>
      <c r="H1070" s="80"/>
      <c r="I1070" s="80"/>
      <c r="J1070" s="87"/>
      <c r="K1070" s="87"/>
      <c r="L1070" s="87"/>
      <c r="M1070" s="87"/>
      <c r="N1070" s="87"/>
      <c r="O1070" s="87"/>
      <c r="P1070" s="87"/>
      <c r="Q1070" s="87"/>
      <c r="R1070" s="80"/>
      <c r="S1070" s="80"/>
      <c r="T1070" s="80"/>
      <c r="U1070" s="80"/>
      <c r="V1070" s="79"/>
      <c r="W1070" s="80"/>
      <c r="X1070" s="80"/>
      <c r="Y1070" s="80"/>
      <c r="Z1070" s="80"/>
      <c r="AA1070" s="80"/>
      <c r="AB1070" s="87"/>
      <c r="AC1070" s="87"/>
      <c r="AD1070" s="87"/>
      <c r="AE1070" s="87"/>
      <c r="AF1070" s="87"/>
      <c r="AG1070" s="87"/>
      <c r="AH1070" s="87"/>
      <c r="AI1070" s="87"/>
    </row>
    <row r="1071" spans="3:35" x14ac:dyDescent="0.25">
      <c r="C1071" s="80"/>
      <c r="D1071" s="79"/>
      <c r="E1071" s="80"/>
      <c r="F1071" s="80"/>
      <c r="G1071" s="80"/>
      <c r="H1071" s="80"/>
      <c r="I1071" s="80"/>
      <c r="J1071" s="87"/>
      <c r="K1071" s="87"/>
      <c r="L1071" s="87"/>
      <c r="M1071" s="87"/>
      <c r="N1071" s="87"/>
      <c r="O1071" s="87"/>
      <c r="P1071" s="87"/>
      <c r="Q1071" s="87"/>
      <c r="R1071" s="80"/>
      <c r="S1071" s="80"/>
      <c r="T1071" s="80"/>
      <c r="U1071" s="80"/>
      <c r="V1071" s="79"/>
      <c r="W1071" s="80"/>
      <c r="X1071" s="80"/>
      <c r="Y1071" s="80"/>
      <c r="Z1071" s="80"/>
      <c r="AA1071" s="80"/>
      <c r="AB1071" s="87"/>
      <c r="AC1071" s="87"/>
      <c r="AD1071" s="87"/>
      <c r="AE1071" s="87"/>
      <c r="AF1071" s="87"/>
      <c r="AG1071" s="87"/>
      <c r="AH1071" s="87"/>
      <c r="AI1071" s="87"/>
    </row>
    <row r="1072" spans="3:35" x14ac:dyDescent="0.25">
      <c r="C1072" s="80"/>
      <c r="D1072" s="88"/>
      <c r="E1072" s="88"/>
      <c r="F1072" s="80"/>
      <c r="G1072" s="88"/>
      <c r="H1072" s="88"/>
      <c r="I1072" s="80"/>
      <c r="J1072" s="88"/>
      <c r="K1072" s="88"/>
      <c r="L1072" s="80"/>
      <c r="M1072" s="88"/>
      <c r="N1072" s="88"/>
      <c r="O1072" s="80"/>
      <c r="P1072" s="88"/>
      <c r="Q1072" s="88"/>
      <c r="R1072" s="80"/>
      <c r="S1072" s="80"/>
      <c r="T1072" s="80"/>
      <c r="U1072" s="80"/>
      <c r="V1072" s="88"/>
      <c r="W1072" s="88"/>
      <c r="X1072" s="80"/>
      <c r="Y1072" s="88"/>
      <c r="Z1072" s="88"/>
      <c r="AA1072" s="80"/>
      <c r="AB1072" s="88"/>
      <c r="AC1072" s="88"/>
      <c r="AD1072" s="80"/>
      <c r="AE1072" s="88"/>
      <c r="AF1072" s="88"/>
      <c r="AG1072" s="80"/>
      <c r="AH1072" s="88"/>
      <c r="AI1072" s="88"/>
    </row>
    <row r="1073" spans="3:35" x14ac:dyDescent="0.25">
      <c r="C1073" s="79"/>
      <c r="D1073" s="79"/>
      <c r="E1073" s="80"/>
      <c r="F1073" s="80"/>
      <c r="G1073" s="80"/>
      <c r="H1073" s="80"/>
      <c r="I1073" s="80"/>
      <c r="J1073" s="85"/>
      <c r="K1073" s="86"/>
      <c r="L1073" s="85"/>
      <c r="M1073" s="87"/>
      <c r="N1073" s="87"/>
      <c r="O1073" s="87"/>
      <c r="P1073" s="87"/>
      <c r="Q1073" s="87"/>
      <c r="R1073" s="80"/>
      <c r="S1073" s="80"/>
      <c r="T1073" s="80"/>
      <c r="U1073" s="79"/>
      <c r="V1073" s="79"/>
      <c r="W1073" s="80"/>
      <c r="X1073" s="80"/>
      <c r="Y1073" s="80"/>
      <c r="Z1073" s="80"/>
      <c r="AA1073" s="80"/>
      <c r="AB1073" s="85"/>
      <c r="AC1073" s="86"/>
      <c r="AD1073" s="85"/>
      <c r="AE1073" s="87"/>
      <c r="AF1073" s="87"/>
      <c r="AG1073" s="87"/>
      <c r="AH1073" s="87"/>
      <c r="AI1073" s="87"/>
    </row>
    <row r="1074" spans="3:35" x14ac:dyDescent="0.25">
      <c r="C1074" s="79"/>
      <c r="D1074" s="79"/>
      <c r="E1074" s="88"/>
      <c r="F1074" s="88"/>
      <c r="G1074" s="88"/>
      <c r="H1074" s="88"/>
      <c r="I1074" s="88"/>
      <c r="J1074" s="87"/>
      <c r="K1074" s="87"/>
      <c r="L1074" s="87"/>
      <c r="M1074" s="87"/>
      <c r="N1074" s="87"/>
      <c r="O1074" s="87"/>
      <c r="P1074" s="87"/>
      <c r="Q1074" s="87"/>
      <c r="R1074" s="80"/>
      <c r="S1074" s="80"/>
      <c r="T1074" s="80"/>
      <c r="U1074" s="79"/>
      <c r="V1074" s="79"/>
      <c r="W1074" s="88"/>
      <c r="X1074" s="88"/>
      <c r="Y1074" s="88"/>
      <c r="Z1074" s="88"/>
      <c r="AA1074" s="88"/>
      <c r="AB1074" s="87"/>
      <c r="AC1074" s="87"/>
      <c r="AD1074" s="87"/>
      <c r="AE1074" s="87"/>
      <c r="AF1074" s="87"/>
      <c r="AG1074" s="87"/>
      <c r="AH1074" s="87"/>
      <c r="AI1074" s="87"/>
    </row>
    <row r="1075" spans="3:35" x14ac:dyDescent="0.25">
      <c r="C1075" s="79"/>
      <c r="D1075" s="79"/>
      <c r="E1075" s="88"/>
      <c r="F1075" s="88"/>
      <c r="G1075" s="88"/>
      <c r="H1075" s="88"/>
      <c r="I1075" s="88"/>
      <c r="J1075" s="87"/>
      <c r="K1075" s="87"/>
      <c r="L1075" s="87"/>
      <c r="M1075" s="87"/>
      <c r="N1075" s="87"/>
      <c r="O1075" s="87"/>
      <c r="P1075" s="87"/>
      <c r="Q1075" s="87"/>
      <c r="R1075" s="80"/>
      <c r="S1075" s="80"/>
      <c r="T1075" s="80"/>
      <c r="U1075" s="79"/>
      <c r="V1075" s="79"/>
      <c r="W1075" s="88"/>
      <c r="X1075" s="88"/>
      <c r="Y1075" s="88"/>
      <c r="Z1075" s="88"/>
      <c r="AA1075" s="88"/>
      <c r="AB1075" s="87"/>
      <c r="AC1075" s="87"/>
      <c r="AD1075" s="87"/>
      <c r="AE1075" s="87"/>
      <c r="AF1075" s="87"/>
      <c r="AG1075" s="87"/>
      <c r="AH1075" s="87"/>
      <c r="AI1075" s="87"/>
    </row>
    <row r="1076" spans="3:35" x14ac:dyDescent="0.25">
      <c r="C1076" s="79"/>
      <c r="D1076" s="79"/>
      <c r="E1076" s="79"/>
      <c r="F1076" s="79"/>
      <c r="G1076" s="79"/>
      <c r="H1076" s="79"/>
      <c r="I1076" s="79"/>
      <c r="J1076" s="79"/>
      <c r="K1076" s="79"/>
      <c r="L1076" s="79"/>
      <c r="M1076" s="79"/>
      <c r="N1076" s="79"/>
      <c r="O1076" s="79"/>
      <c r="P1076" s="79"/>
      <c r="Q1076" s="79"/>
      <c r="R1076" s="79"/>
      <c r="S1076" s="79"/>
      <c r="T1076" s="80"/>
      <c r="U1076" s="79"/>
      <c r="V1076" s="79"/>
      <c r="W1076" s="79"/>
      <c r="X1076" s="79"/>
      <c r="Y1076" s="79"/>
      <c r="Z1076" s="79"/>
      <c r="AA1076" s="79"/>
      <c r="AB1076" s="79"/>
      <c r="AC1076" s="79"/>
      <c r="AD1076" s="79"/>
      <c r="AE1076" s="79"/>
      <c r="AF1076" s="79"/>
      <c r="AG1076" s="79"/>
      <c r="AH1076" s="79"/>
      <c r="AI1076" s="79"/>
    </row>
    <row r="1077" spans="3:35" x14ac:dyDescent="0.25">
      <c r="C1077" s="79"/>
      <c r="D1077" s="79"/>
      <c r="E1077" s="79"/>
      <c r="F1077" s="79"/>
      <c r="G1077" s="79"/>
      <c r="H1077" s="79"/>
      <c r="I1077" s="79"/>
      <c r="J1077" s="79"/>
      <c r="K1077" s="79"/>
      <c r="L1077" s="79"/>
      <c r="M1077" s="79"/>
      <c r="N1077" s="79"/>
      <c r="O1077" s="79"/>
      <c r="P1077" s="79"/>
      <c r="Q1077" s="79"/>
      <c r="R1077" s="79"/>
      <c r="S1077" s="79"/>
      <c r="T1077" s="79"/>
      <c r="U1077" s="79"/>
      <c r="V1077" s="79"/>
      <c r="W1077" s="79"/>
      <c r="X1077" s="79"/>
      <c r="Y1077" s="79"/>
      <c r="Z1077" s="79"/>
      <c r="AA1077" s="79"/>
      <c r="AB1077" s="79"/>
      <c r="AC1077" s="79"/>
      <c r="AD1077" s="79"/>
      <c r="AE1077" s="79"/>
      <c r="AF1077" s="79"/>
      <c r="AG1077" s="79"/>
      <c r="AH1077" s="79"/>
      <c r="AI1077" s="79"/>
    </row>
    <row r="1078" spans="3:35" x14ac:dyDescent="0.25">
      <c r="C1078" s="79"/>
      <c r="D1078" s="79"/>
      <c r="E1078" s="79"/>
      <c r="F1078" s="79"/>
      <c r="G1078" s="79"/>
      <c r="H1078" s="79"/>
      <c r="I1078" s="79"/>
      <c r="J1078" s="79"/>
      <c r="K1078" s="79"/>
      <c r="L1078" s="79"/>
      <c r="M1078" s="79"/>
      <c r="N1078" s="79"/>
      <c r="O1078" s="79"/>
      <c r="P1078" s="79"/>
      <c r="Q1078" s="79"/>
      <c r="R1078" s="79"/>
      <c r="S1078" s="79"/>
      <c r="T1078" s="79"/>
      <c r="U1078" s="79"/>
      <c r="V1078" s="79"/>
      <c r="W1078" s="79"/>
      <c r="X1078" s="79"/>
      <c r="Y1078" s="79"/>
      <c r="Z1078" s="79"/>
      <c r="AA1078" s="79"/>
      <c r="AB1078" s="79"/>
      <c r="AC1078" s="79"/>
      <c r="AD1078" s="79"/>
      <c r="AE1078" s="79"/>
      <c r="AF1078" s="79"/>
      <c r="AG1078" s="79"/>
      <c r="AH1078" s="79"/>
      <c r="AI1078" s="79"/>
    </row>
    <row r="1079" spans="3:35" x14ac:dyDescent="0.25">
      <c r="C1079" s="79"/>
      <c r="D1079" s="79"/>
      <c r="E1079" s="79"/>
      <c r="F1079" s="79"/>
      <c r="G1079" s="79"/>
      <c r="H1079" s="79"/>
      <c r="I1079" s="79"/>
      <c r="J1079" s="79"/>
      <c r="K1079" s="79"/>
      <c r="L1079" s="79"/>
      <c r="M1079" s="79"/>
      <c r="N1079" s="79"/>
      <c r="O1079" s="79"/>
      <c r="P1079" s="79"/>
      <c r="Q1079" s="79"/>
      <c r="R1079" s="79"/>
      <c r="S1079" s="79"/>
      <c r="T1079" s="79"/>
      <c r="U1079" s="79"/>
      <c r="V1079" s="79"/>
      <c r="W1079" s="79"/>
      <c r="X1079" s="79"/>
      <c r="Y1079" s="79"/>
      <c r="Z1079" s="79"/>
      <c r="AA1079" s="79"/>
      <c r="AB1079" s="79"/>
      <c r="AC1079" s="79"/>
      <c r="AD1079" s="79"/>
      <c r="AE1079" s="79"/>
      <c r="AF1079" s="79"/>
      <c r="AG1079" s="79"/>
      <c r="AH1079" s="79"/>
      <c r="AI1079" s="79"/>
    </row>
    <row r="1080" spans="3:35" x14ac:dyDescent="0.25">
      <c r="C1080" s="101"/>
      <c r="D1080" s="101"/>
      <c r="E1080" s="101"/>
      <c r="F1080" s="101"/>
      <c r="G1080" s="101"/>
      <c r="H1080" s="101"/>
      <c r="I1080" s="101"/>
      <c r="J1080" s="101"/>
      <c r="K1080" s="101"/>
      <c r="L1080" s="101"/>
      <c r="M1080" s="101"/>
      <c r="N1080" s="101"/>
      <c r="O1080" s="101"/>
      <c r="P1080" s="101"/>
      <c r="Q1080" s="101"/>
      <c r="R1080" s="101"/>
      <c r="S1080" s="101"/>
      <c r="T1080" s="101"/>
      <c r="U1080" s="101"/>
      <c r="V1080" s="101"/>
      <c r="W1080" s="101"/>
      <c r="X1080" s="101"/>
      <c r="Y1080" s="101"/>
      <c r="Z1080" s="101"/>
      <c r="AA1080" s="101"/>
      <c r="AB1080" s="101"/>
      <c r="AC1080" s="101"/>
      <c r="AD1080" s="101"/>
      <c r="AE1080" s="101"/>
      <c r="AF1080" s="101"/>
      <c r="AG1080" s="101"/>
      <c r="AH1080" s="101"/>
      <c r="AI1080" s="101"/>
    </row>
    <row r="1081" spans="3:35" x14ac:dyDescent="0.25">
      <c r="C1081" s="101"/>
      <c r="D1081" s="101"/>
      <c r="E1081" s="101"/>
      <c r="F1081" s="101"/>
      <c r="G1081" s="101"/>
      <c r="H1081" s="101"/>
      <c r="I1081" s="101"/>
      <c r="J1081" s="101"/>
      <c r="K1081" s="101"/>
      <c r="L1081" s="101"/>
      <c r="M1081" s="101"/>
      <c r="N1081" s="101"/>
      <c r="O1081" s="101"/>
      <c r="P1081" s="101"/>
      <c r="Q1081" s="101"/>
      <c r="R1081" s="101"/>
      <c r="S1081" s="101"/>
      <c r="T1081" s="101"/>
      <c r="U1081" s="101"/>
      <c r="V1081" s="101"/>
      <c r="W1081" s="101"/>
      <c r="X1081" s="101"/>
      <c r="Y1081" s="101"/>
      <c r="Z1081" s="101"/>
      <c r="AA1081" s="101"/>
      <c r="AB1081" s="101"/>
      <c r="AC1081" s="101"/>
      <c r="AD1081" s="101"/>
      <c r="AE1081" s="101"/>
      <c r="AF1081" s="101"/>
      <c r="AG1081" s="101"/>
      <c r="AH1081" s="101"/>
      <c r="AI1081" s="101"/>
    </row>
    <row r="1082" spans="3:35" x14ac:dyDescent="0.25">
      <c r="C1082" s="79"/>
      <c r="D1082" s="79"/>
      <c r="E1082" s="80"/>
      <c r="F1082" s="80"/>
      <c r="G1082" s="80"/>
      <c r="H1082" s="80"/>
      <c r="I1082" s="80"/>
      <c r="J1082" s="85"/>
      <c r="K1082" s="86"/>
      <c r="L1082" s="85"/>
      <c r="M1082" s="87"/>
      <c r="N1082" s="87"/>
      <c r="O1082" s="87"/>
      <c r="P1082" s="87"/>
      <c r="Q1082" s="87"/>
      <c r="R1082" s="80"/>
      <c r="S1082" s="80"/>
      <c r="T1082" s="79"/>
      <c r="U1082" s="79"/>
      <c r="V1082" s="80"/>
      <c r="W1082" s="80"/>
      <c r="X1082" s="80"/>
      <c r="Y1082" s="80"/>
      <c r="Z1082" s="80"/>
      <c r="AA1082" s="85"/>
      <c r="AB1082" s="86"/>
      <c r="AC1082" s="85"/>
      <c r="AD1082" s="87"/>
      <c r="AE1082" s="87"/>
      <c r="AF1082" s="87"/>
      <c r="AG1082" s="87"/>
      <c r="AH1082" s="87"/>
      <c r="AI1082" s="80"/>
    </row>
    <row r="1083" spans="3:35" x14ac:dyDescent="0.25">
      <c r="C1083" s="79"/>
      <c r="D1083" s="79"/>
      <c r="E1083" s="80"/>
      <c r="F1083" s="80"/>
      <c r="G1083" s="80"/>
      <c r="H1083" s="80"/>
      <c r="I1083" s="80"/>
      <c r="J1083" s="87"/>
      <c r="K1083" s="87"/>
      <c r="L1083" s="87"/>
      <c r="M1083" s="87"/>
      <c r="N1083" s="87"/>
      <c r="O1083" s="87"/>
      <c r="P1083" s="87"/>
      <c r="Q1083" s="87"/>
      <c r="R1083" s="80"/>
      <c r="S1083" s="80"/>
      <c r="T1083" s="79"/>
      <c r="U1083" s="79"/>
      <c r="V1083" s="80"/>
      <c r="W1083" s="80"/>
      <c r="X1083" s="80"/>
      <c r="Y1083" s="80"/>
      <c r="Z1083" s="80"/>
      <c r="AA1083" s="87"/>
      <c r="AB1083" s="87"/>
      <c r="AC1083" s="87"/>
      <c r="AD1083" s="87"/>
      <c r="AE1083" s="87"/>
      <c r="AF1083" s="87"/>
      <c r="AG1083" s="87"/>
      <c r="AH1083" s="87"/>
      <c r="AI1083" s="80"/>
    </row>
    <row r="1084" spans="3:35" x14ac:dyDescent="0.25">
      <c r="C1084" s="79"/>
      <c r="D1084" s="79"/>
      <c r="E1084" s="88"/>
      <c r="F1084" s="88"/>
      <c r="G1084" s="88"/>
      <c r="H1084" s="88"/>
      <c r="I1084" s="88"/>
      <c r="J1084" s="87"/>
      <c r="K1084" s="87"/>
      <c r="L1084" s="87"/>
      <c r="M1084" s="87"/>
      <c r="N1084" s="87"/>
      <c r="O1084" s="87"/>
      <c r="P1084" s="87"/>
      <c r="Q1084" s="87"/>
      <c r="R1084" s="80"/>
      <c r="S1084" s="80"/>
      <c r="T1084" s="79"/>
      <c r="U1084" s="79"/>
      <c r="V1084" s="88"/>
      <c r="W1084" s="88"/>
      <c r="X1084" s="88"/>
      <c r="Y1084" s="88"/>
      <c r="Z1084" s="88"/>
      <c r="AA1084" s="87"/>
      <c r="AB1084" s="87"/>
      <c r="AC1084" s="87"/>
      <c r="AD1084" s="87"/>
      <c r="AE1084" s="87"/>
      <c r="AF1084" s="87"/>
      <c r="AG1084" s="87"/>
      <c r="AH1084" s="87"/>
      <c r="AI1084" s="80"/>
    </row>
    <row r="1085" spans="3:35" x14ac:dyDescent="0.25">
      <c r="C1085" s="79"/>
      <c r="D1085" s="79"/>
      <c r="E1085" s="88"/>
      <c r="F1085" s="88"/>
      <c r="G1085" s="88"/>
      <c r="H1085" s="88"/>
      <c r="I1085" s="88"/>
      <c r="J1085" s="87"/>
      <c r="K1085" s="87"/>
      <c r="L1085" s="87"/>
      <c r="M1085" s="87"/>
      <c r="N1085" s="87"/>
      <c r="O1085" s="87"/>
      <c r="P1085" s="87"/>
      <c r="Q1085" s="87"/>
      <c r="R1085" s="80"/>
      <c r="S1085" s="80"/>
      <c r="T1085" s="79"/>
      <c r="U1085" s="79"/>
      <c r="V1085" s="88"/>
      <c r="W1085" s="88"/>
      <c r="X1085" s="88"/>
      <c r="Y1085" s="88"/>
      <c r="Z1085" s="88"/>
      <c r="AA1085" s="87"/>
      <c r="AB1085" s="87"/>
      <c r="AC1085" s="87"/>
      <c r="AD1085" s="87"/>
      <c r="AE1085" s="87"/>
      <c r="AF1085" s="87"/>
      <c r="AG1085" s="87"/>
      <c r="AH1085" s="87"/>
      <c r="AI1085" s="80"/>
    </row>
    <row r="1086" spans="3:35" x14ac:dyDescent="0.25">
      <c r="C1086" s="80"/>
      <c r="D1086" s="80"/>
      <c r="E1086" s="80"/>
      <c r="F1086" s="80"/>
      <c r="G1086" s="80"/>
      <c r="H1086" s="80"/>
      <c r="I1086" s="80"/>
      <c r="J1086" s="80"/>
      <c r="K1086" s="80"/>
      <c r="L1086" s="80"/>
      <c r="M1086" s="80"/>
      <c r="N1086" s="80"/>
      <c r="O1086" s="80"/>
      <c r="P1086" s="80"/>
      <c r="Q1086" s="80"/>
      <c r="R1086" s="80"/>
      <c r="S1086" s="80"/>
      <c r="T1086" s="80"/>
      <c r="U1086" s="80"/>
      <c r="V1086" s="80"/>
      <c r="W1086" s="80"/>
      <c r="X1086" s="80"/>
      <c r="Y1086" s="80"/>
      <c r="Z1086" s="80"/>
      <c r="AA1086" s="80"/>
      <c r="AB1086" s="80"/>
      <c r="AC1086" s="80"/>
      <c r="AD1086" s="80"/>
      <c r="AE1086" s="80"/>
      <c r="AF1086" s="80"/>
      <c r="AG1086" s="80"/>
      <c r="AH1086" s="80"/>
      <c r="AI1086" s="80"/>
    </row>
    <row r="1087" spans="3:35" x14ac:dyDescent="0.25">
      <c r="C1087" s="80"/>
      <c r="D1087" s="82"/>
      <c r="E1087" s="79"/>
      <c r="F1087" s="79"/>
      <c r="G1087" s="79"/>
      <c r="H1087" s="79"/>
      <c r="I1087" s="79"/>
      <c r="J1087" s="79"/>
      <c r="K1087" s="80"/>
      <c r="L1087" s="80"/>
      <c r="M1087" s="80"/>
      <c r="N1087" s="80"/>
      <c r="O1087" s="80"/>
      <c r="P1087" s="80"/>
      <c r="Q1087" s="80"/>
      <c r="R1087" s="80"/>
      <c r="S1087" s="80"/>
      <c r="T1087" s="80"/>
      <c r="U1087" s="82"/>
      <c r="V1087" s="79"/>
      <c r="W1087" s="79"/>
      <c r="X1087" s="79"/>
      <c r="Y1087" s="79"/>
      <c r="Z1087" s="79"/>
      <c r="AA1087" s="79"/>
      <c r="AB1087" s="80"/>
      <c r="AC1087" s="80"/>
      <c r="AD1087" s="80"/>
      <c r="AE1087" s="80"/>
      <c r="AF1087" s="80"/>
      <c r="AG1087" s="80"/>
      <c r="AH1087" s="80"/>
      <c r="AI1087" s="80"/>
    </row>
    <row r="1088" spans="3:35" x14ac:dyDescent="0.25">
      <c r="C1088" s="80"/>
      <c r="D1088" s="79"/>
      <c r="E1088" s="80"/>
      <c r="F1088" s="80"/>
      <c r="G1088" s="80"/>
      <c r="H1088" s="80"/>
      <c r="I1088" s="80"/>
      <c r="J1088" s="87"/>
      <c r="K1088" s="87"/>
      <c r="L1088" s="87"/>
      <c r="M1088" s="87"/>
      <c r="N1088" s="87"/>
      <c r="O1088" s="87"/>
      <c r="P1088" s="87"/>
      <c r="Q1088" s="87"/>
      <c r="R1088" s="80"/>
      <c r="S1088" s="80"/>
      <c r="T1088" s="80"/>
      <c r="U1088" s="79"/>
      <c r="V1088" s="80"/>
      <c r="W1088" s="80"/>
      <c r="X1088" s="80"/>
      <c r="Y1088" s="80"/>
      <c r="Z1088" s="80"/>
      <c r="AA1088" s="87"/>
      <c r="AB1088" s="87"/>
      <c r="AC1088" s="87"/>
      <c r="AD1088" s="87"/>
      <c r="AE1088" s="87"/>
      <c r="AF1088" s="87"/>
      <c r="AG1088" s="87"/>
      <c r="AH1088" s="87"/>
      <c r="AI1088" s="80"/>
    </row>
    <row r="1089" spans="1:35" x14ac:dyDescent="0.25">
      <c r="C1089" s="80"/>
      <c r="D1089" s="79"/>
      <c r="E1089" s="80"/>
      <c r="F1089" s="80"/>
      <c r="G1089" s="80"/>
      <c r="H1089" s="80"/>
      <c r="I1089" s="80"/>
      <c r="J1089" s="87"/>
      <c r="K1089" s="87"/>
      <c r="L1089" s="87"/>
      <c r="M1089" s="87"/>
      <c r="N1089" s="87"/>
      <c r="O1089" s="87"/>
      <c r="P1089" s="87"/>
      <c r="Q1089" s="87"/>
      <c r="R1089" s="80"/>
      <c r="S1089" s="80"/>
      <c r="T1089" s="80"/>
      <c r="U1089" s="79"/>
      <c r="V1089" s="80"/>
      <c r="W1089" s="80"/>
      <c r="X1089" s="80"/>
      <c r="Y1089" s="80"/>
      <c r="Z1089" s="80"/>
      <c r="AA1089" s="87"/>
      <c r="AB1089" s="87"/>
      <c r="AC1089" s="87"/>
      <c r="AD1089" s="87"/>
      <c r="AE1089" s="87"/>
      <c r="AF1089" s="87"/>
      <c r="AG1089" s="87"/>
      <c r="AH1089" s="87"/>
      <c r="AI1089" s="80"/>
    </row>
    <row r="1090" spans="1:35" x14ac:dyDescent="0.25">
      <c r="C1090" s="80"/>
      <c r="D1090" s="79"/>
      <c r="E1090" s="80"/>
      <c r="F1090" s="80"/>
      <c r="G1090" s="80"/>
      <c r="H1090" s="80"/>
      <c r="I1090" s="80"/>
      <c r="J1090" s="87"/>
      <c r="K1090" s="87"/>
      <c r="L1090" s="87"/>
      <c r="M1090" s="87"/>
      <c r="N1090" s="87"/>
      <c r="O1090" s="87"/>
      <c r="P1090" s="87"/>
      <c r="Q1090" s="87"/>
      <c r="R1090" s="80"/>
      <c r="S1090" s="80"/>
      <c r="T1090" s="80"/>
      <c r="U1090" s="79"/>
      <c r="V1090" s="80"/>
      <c r="W1090" s="80"/>
      <c r="X1090" s="80"/>
      <c r="Y1090" s="80"/>
      <c r="Z1090" s="80"/>
      <c r="AA1090" s="87"/>
      <c r="AB1090" s="87"/>
      <c r="AC1090" s="87"/>
      <c r="AD1090" s="87"/>
      <c r="AE1090" s="87"/>
      <c r="AF1090" s="87"/>
      <c r="AG1090" s="87"/>
      <c r="AH1090" s="87"/>
      <c r="AI1090" s="80"/>
    </row>
    <row r="1091" spans="1:35" x14ac:dyDescent="0.25">
      <c r="C1091" s="80"/>
      <c r="D1091" s="80"/>
      <c r="E1091" s="80"/>
      <c r="F1091" s="80"/>
      <c r="G1091" s="80"/>
      <c r="H1091" s="80"/>
      <c r="I1091" s="80"/>
      <c r="J1091" s="80"/>
      <c r="K1091" s="80"/>
      <c r="L1091" s="80"/>
      <c r="M1091" s="80"/>
      <c r="N1091" s="80"/>
      <c r="O1091" s="80"/>
      <c r="P1091" s="80"/>
      <c r="Q1091" s="80"/>
      <c r="R1091" s="80"/>
      <c r="S1091" s="80"/>
      <c r="T1091" s="80"/>
      <c r="U1091" s="80"/>
      <c r="V1091" s="80"/>
      <c r="W1091" s="80"/>
      <c r="X1091" s="80"/>
      <c r="Y1091" s="80"/>
      <c r="Z1091" s="80"/>
      <c r="AA1091" s="80"/>
      <c r="AB1091" s="80"/>
      <c r="AC1091" s="80"/>
      <c r="AD1091" s="80"/>
      <c r="AE1091" s="80"/>
      <c r="AF1091" s="80"/>
      <c r="AG1091" s="80"/>
      <c r="AH1091" s="80"/>
      <c r="AI1091" s="80"/>
    </row>
    <row r="1092" spans="1:35" x14ac:dyDescent="0.25">
      <c r="C1092" s="80"/>
      <c r="D1092" s="82"/>
      <c r="E1092" s="79"/>
      <c r="F1092" s="79"/>
      <c r="G1092" s="79"/>
      <c r="H1092" s="79"/>
      <c r="I1092" s="79"/>
      <c r="J1092" s="79"/>
      <c r="K1092" s="79"/>
      <c r="L1092" s="79"/>
      <c r="M1092" s="79"/>
      <c r="N1092" s="79"/>
      <c r="O1092" s="79"/>
      <c r="P1092" s="80"/>
      <c r="Q1092" s="80"/>
      <c r="R1092" s="80"/>
      <c r="S1092" s="80"/>
      <c r="T1092" s="80"/>
      <c r="U1092" s="82"/>
      <c r="V1092" s="79"/>
      <c r="W1092" s="79"/>
      <c r="X1092" s="79"/>
      <c r="Y1092" s="79"/>
      <c r="Z1092" s="79"/>
      <c r="AA1092" s="79"/>
      <c r="AB1092" s="79"/>
      <c r="AC1092" s="79"/>
      <c r="AD1092" s="79"/>
      <c r="AE1092" s="79"/>
      <c r="AF1092" s="79"/>
      <c r="AG1092" s="80"/>
      <c r="AH1092" s="80"/>
      <c r="AI1092" s="80"/>
    </row>
    <row r="1093" spans="1:35" x14ac:dyDescent="0.25">
      <c r="C1093" s="80"/>
      <c r="D1093" s="79"/>
      <c r="E1093" s="80"/>
      <c r="F1093" s="80"/>
      <c r="G1093" s="80"/>
      <c r="H1093" s="80"/>
      <c r="I1093" s="80"/>
      <c r="J1093" s="87"/>
      <c r="K1093" s="87"/>
      <c r="L1093" s="87"/>
      <c r="M1093" s="87"/>
      <c r="N1093" s="87"/>
      <c r="O1093" s="87"/>
      <c r="P1093" s="87"/>
      <c r="Q1093" s="87"/>
      <c r="R1093" s="80"/>
      <c r="S1093" s="80"/>
      <c r="T1093" s="80"/>
      <c r="U1093" s="79"/>
      <c r="V1093" s="80"/>
      <c r="W1093" s="80"/>
      <c r="X1093" s="80"/>
      <c r="Y1093" s="80"/>
      <c r="Z1093" s="80"/>
      <c r="AA1093" s="87"/>
      <c r="AB1093" s="87"/>
      <c r="AC1093" s="87"/>
      <c r="AD1093" s="87"/>
      <c r="AE1093" s="87"/>
      <c r="AF1093" s="87"/>
      <c r="AG1093" s="87"/>
      <c r="AH1093" s="87"/>
      <c r="AI1093" s="80"/>
    </row>
    <row r="1094" spans="1:35" x14ac:dyDescent="0.25">
      <c r="C1094" s="80"/>
      <c r="D1094" s="79"/>
      <c r="E1094" s="80"/>
      <c r="F1094" s="80"/>
      <c r="G1094" s="80"/>
      <c r="H1094" s="80"/>
      <c r="I1094" s="80"/>
      <c r="J1094" s="87"/>
      <c r="K1094" s="87"/>
      <c r="L1094" s="87"/>
      <c r="M1094" s="87"/>
      <c r="N1094" s="87"/>
      <c r="O1094" s="87"/>
      <c r="P1094" s="87"/>
      <c r="Q1094" s="87"/>
      <c r="R1094" s="80"/>
      <c r="S1094" s="80"/>
      <c r="T1094" s="80"/>
      <c r="U1094" s="79"/>
      <c r="V1094" s="80"/>
      <c r="W1094" s="80"/>
      <c r="X1094" s="80"/>
      <c r="Y1094" s="80"/>
      <c r="Z1094" s="80"/>
      <c r="AA1094" s="87"/>
      <c r="AB1094" s="87"/>
      <c r="AC1094" s="87"/>
      <c r="AD1094" s="87"/>
      <c r="AE1094" s="87"/>
      <c r="AF1094" s="87"/>
      <c r="AG1094" s="87"/>
      <c r="AH1094" s="87"/>
      <c r="AI1094" s="80"/>
    </row>
    <row r="1095" spans="1:35" x14ac:dyDescent="0.25">
      <c r="C1095" s="80"/>
      <c r="D1095" s="79"/>
      <c r="E1095" s="80"/>
      <c r="F1095" s="80"/>
      <c r="G1095" s="80"/>
      <c r="H1095" s="80"/>
      <c r="I1095" s="80"/>
      <c r="J1095" s="87"/>
      <c r="K1095" s="87"/>
      <c r="L1095" s="87"/>
      <c r="M1095" s="87"/>
      <c r="N1095" s="87"/>
      <c r="O1095" s="87"/>
      <c r="P1095" s="87"/>
      <c r="Q1095" s="87"/>
      <c r="R1095" s="80"/>
      <c r="S1095" s="80"/>
      <c r="T1095" s="80"/>
      <c r="U1095" s="79"/>
      <c r="V1095" s="80"/>
      <c r="W1095" s="80"/>
      <c r="X1095" s="80"/>
      <c r="Y1095" s="80"/>
      <c r="Z1095" s="80"/>
      <c r="AA1095" s="87"/>
      <c r="AB1095" s="87"/>
      <c r="AC1095" s="87"/>
      <c r="AD1095" s="87"/>
      <c r="AE1095" s="87"/>
      <c r="AF1095" s="87"/>
      <c r="AG1095" s="87"/>
      <c r="AH1095" s="87"/>
      <c r="AI1095" s="80"/>
    </row>
    <row r="1096" spans="1:35" x14ac:dyDescent="0.25">
      <c r="C1096" s="80"/>
      <c r="D1096" s="88"/>
      <c r="E1096" s="88"/>
      <c r="F1096" s="80"/>
      <c r="G1096" s="88"/>
      <c r="H1096" s="88"/>
      <c r="I1096" s="80"/>
      <c r="J1096" s="88"/>
      <c r="K1096" s="88"/>
      <c r="L1096" s="80"/>
      <c r="M1096" s="88"/>
      <c r="N1096" s="88"/>
      <c r="O1096" s="80"/>
      <c r="P1096" s="88"/>
      <c r="Q1096" s="88"/>
      <c r="R1096" s="80"/>
      <c r="S1096" s="80"/>
      <c r="T1096" s="80"/>
      <c r="U1096" s="88"/>
      <c r="V1096" s="88"/>
      <c r="W1096" s="80"/>
      <c r="X1096" s="88"/>
      <c r="Y1096" s="88"/>
      <c r="Z1096" s="80"/>
      <c r="AA1096" s="88"/>
      <c r="AB1096" s="88"/>
      <c r="AC1096" s="80"/>
      <c r="AD1096" s="88"/>
      <c r="AE1096" s="88"/>
      <c r="AF1096" s="80"/>
      <c r="AG1096" s="88"/>
      <c r="AH1096" s="88"/>
      <c r="AI1096" s="80"/>
    </row>
    <row r="1097" spans="1:35" x14ac:dyDescent="0.25">
      <c r="C1097" s="79"/>
      <c r="D1097" s="79"/>
      <c r="E1097" s="80"/>
      <c r="F1097" s="80"/>
      <c r="G1097" s="80"/>
      <c r="H1097" s="80"/>
      <c r="I1097" s="80"/>
      <c r="J1097" s="85"/>
      <c r="K1097" s="86"/>
      <c r="L1097" s="85"/>
      <c r="M1097" s="87"/>
      <c r="N1097" s="87"/>
      <c r="O1097" s="87"/>
      <c r="P1097" s="87"/>
      <c r="Q1097" s="87"/>
      <c r="R1097" s="80"/>
      <c r="S1097" s="80"/>
      <c r="T1097" s="79"/>
      <c r="U1097" s="79"/>
      <c r="V1097" s="80"/>
      <c r="W1097" s="80"/>
      <c r="X1097" s="80"/>
      <c r="Y1097" s="80"/>
      <c r="Z1097" s="80"/>
      <c r="AA1097" s="85"/>
      <c r="AB1097" s="86"/>
      <c r="AC1097" s="85"/>
      <c r="AD1097" s="87"/>
      <c r="AE1097" s="87"/>
      <c r="AF1097" s="87"/>
      <c r="AG1097" s="87"/>
      <c r="AH1097" s="87"/>
      <c r="AI1097" s="80"/>
    </row>
    <row r="1098" spans="1:35" ht="15.75" thickBot="1" x14ac:dyDescent="0.3">
      <c r="C1098" s="79"/>
      <c r="D1098" s="79"/>
      <c r="E1098" s="88"/>
      <c r="F1098" s="88"/>
      <c r="G1098" s="88"/>
      <c r="H1098" s="88"/>
      <c r="I1098" s="88"/>
      <c r="J1098" s="87"/>
      <c r="K1098" s="87"/>
      <c r="L1098" s="87"/>
      <c r="M1098" s="87"/>
      <c r="N1098" s="87"/>
      <c r="O1098" s="87"/>
      <c r="P1098" s="87"/>
      <c r="Q1098" s="87"/>
      <c r="R1098" s="80"/>
      <c r="S1098" s="89"/>
      <c r="T1098" s="79"/>
      <c r="U1098" s="79"/>
      <c r="V1098" s="88"/>
      <c r="W1098" s="88"/>
      <c r="X1098" s="88"/>
      <c r="Y1098" s="88"/>
      <c r="Z1098" s="88"/>
      <c r="AA1098" s="87"/>
      <c r="AB1098" s="87"/>
      <c r="AC1098" s="87"/>
      <c r="AD1098" s="87"/>
      <c r="AE1098" s="87"/>
      <c r="AF1098" s="87"/>
      <c r="AG1098" s="87"/>
      <c r="AH1098" s="87"/>
      <c r="AI1098" s="90"/>
    </row>
    <row r="1099" spans="1:35" x14ac:dyDescent="0.25">
      <c r="C1099" s="91"/>
      <c r="D1099" s="79"/>
      <c r="E1099" s="88"/>
      <c r="F1099" s="88"/>
      <c r="G1099" s="88"/>
      <c r="H1099" s="88"/>
      <c r="I1099" s="88"/>
      <c r="J1099" s="87"/>
      <c r="K1099" s="87"/>
      <c r="L1099" s="87"/>
      <c r="M1099" s="87"/>
      <c r="N1099" s="87"/>
      <c r="O1099" s="87"/>
      <c r="P1099" s="87"/>
      <c r="Q1099" s="87"/>
      <c r="R1099" s="80"/>
      <c r="S1099" s="89"/>
      <c r="T1099" s="79"/>
      <c r="U1099" s="79"/>
      <c r="V1099" s="88"/>
      <c r="W1099" s="88"/>
      <c r="X1099" s="88"/>
      <c r="Y1099" s="88"/>
      <c r="Z1099" s="88"/>
      <c r="AA1099" s="87"/>
      <c r="AB1099" s="87"/>
      <c r="AC1099" s="87"/>
      <c r="AD1099" s="87"/>
      <c r="AE1099" s="87"/>
      <c r="AF1099" s="87"/>
      <c r="AG1099" s="87"/>
      <c r="AH1099" s="92"/>
      <c r="AI1099" s="315" t="str">
        <f>AI53</f>
        <v>003611 Version 4</v>
      </c>
    </row>
    <row r="1100" spans="1:35" ht="15.75" thickBot="1" x14ac:dyDescent="0.3">
      <c r="C1100" s="93"/>
      <c r="D1100" s="94"/>
      <c r="E1100" s="94"/>
      <c r="F1100" s="94"/>
      <c r="G1100" s="94"/>
      <c r="H1100" s="94"/>
      <c r="I1100" s="94"/>
      <c r="J1100" s="94"/>
      <c r="K1100" s="94"/>
      <c r="L1100" s="94"/>
      <c r="M1100" s="94"/>
      <c r="N1100" s="94"/>
      <c r="O1100" s="94"/>
      <c r="P1100" s="94"/>
      <c r="Q1100" s="94"/>
      <c r="R1100" s="94"/>
      <c r="S1100" s="95"/>
      <c r="T1100" s="94"/>
      <c r="U1100" s="94"/>
      <c r="V1100" s="94"/>
      <c r="W1100" s="94"/>
      <c r="X1100" s="94"/>
      <c r="Y1100" s="94"/>
      <c r="Z1100" s="94"/>
      <c r="AA1100" s="94"/>
      <c r="AB1100" s="94"/>
      <c r="AC1100" s="94"/>
      <c r="AD1100" s="94"/>
      <c r="AE1100" s="94"/>
      <c r="AF1100" s="94"/>
      <c r="AG1100" s="94"/>
      <c r="AH1100" s="96"/>
      <c r="AI1100" s="316"/>
    </row>
    <row r="1101" spans="1:35" x14ac:dyDescent="0.25">
      <c r="C1101" s="7"/>
      <c r="D1101" s="9"/>
      <c r="E1101" s="27"/>
      <c r="F1101" s="27"/>
      <c r="G1101" s="27"/>
      <c r="H1101" s="27"/>
      <c r="I1101" s="27"/>
      <c r="J1101" s="27"/>
      <c r="K1101" s="27"/>
      <c r="L1101" s="27"/>
      <c r="M1101" s="27"/>
      <c r="N1101" s="27"/>
      <c r="O1101" s="27"/>
      <c r="P1101" s="27"/>
      <c r="Q1101" s="27"/>
      <c r="R1101" s="27"/>
      <c r="S1101" s="27"/>
      <c r="T1101" s="27"/>
      <c r="U1101" s="27"/>
      <c r="V1101" s="27"/>
      <c r="W1101" s="27"/>
      <c r="X1101" s="27"/>
      <c r="Y1101" s="27"/>
      <c r="Z1101" s="27"/>
      <c r="AA1101" s="27"/>
      <c r="AB1101" s="27"/>
      <c r="AC1101" s="27"/>
      <c r="AD1101" s="27"/>
      <c r="AE1101" s="27"/>
      <c r="AF1101" s="27"/>
      <c r="AG1101" s="27"/>
      <c r="AH1101" s="7"/>
      <c r="AI1101" s="316"/>
    </row>
    <row r="1102" spans="1:35" x14ac:dyDescent="0.25">
      <c r="C1102" s="7"/>
      <c r="D1102" s="9"/>
      <c r="E1102" s="27"/>
      <c r="F1102" s="27"/>
      <c r="G1102" s="27"/>
      <c r="H1102" s="27"/>
      <c r="I1102" s="27"/>
      <c r="J1102" s="27"/>
      <c r="K1102" s="27"/>
      <c r="L1102" s="27"/>
      <c r="M1102" s="27"/>
      <c r="N1102" s="27"/>
      <c r="O1102" s="27"/>
      <c r="P1102" s="27"/>
      <c r="Q1102" s="27"/>
      <c r="R1102" s="27"/>
      <c r="S1102" s="27"/>
      <c r="T1102" s="27"/>
      <c r="U1102" s="27"/>
      <c r="V1102" s="27"/>
      <c r="W1102" s="27"/>
      <c r="X1102" s="27"/>
      <c r="Y1102" s="27"/>
      <c r="Z1102" s="27"/>
      <c r="AA1102" s="27"/>
      <c r="AB1102" s="27"/>
      <c r="AC1102" s="27"/>
      <c r="AD1102" s="27"/>
      <c r="AE1102" s="27"/>
      <c r="AF1102" s="27"/>
      <c r="AG1102" s="27"/>
      <c r="AH1102" s="7"/>
      <c r="AI1102" s="316"/>
    </row>
    <row r="1103" spans="1:35" x14ac:dyDescent="0.25">
      <c r="A1103" s="363" t="s">
        <v>1904</v>
      </c>
      <c r="B1103" s="363"/>
      <c r="C1103" s="7"/>
      <c r="D1103" s="9"/>
      <c r="E1103" s="27"/>
      <c r="F1103" s="27"/>
      <c r="G1103" s="27"/>
      <c r="H1103" s="27"/>
      <c r="I1103" s="27"/>
      <c r="J1103" s="27"/>
      <c r="K1103" s="27"/>
      <c r="L1103" s="27"/>
      <c r="M1103" s="27"/>
      <c r="N1103" s="27"/>
      <c r="O1103" s="27"/>
      <c r="P1103" s="27"/>
      <c r="Q1103" s="27"/>
      <c r="R1103" s="27"/>
      <c r="S1103" s="27"/>
      <c r="T1103" s="27"/>
      <c r="U1103" s="27"/>
      <c r="V1103" s="27"/>
      <c r="W1103" s="27"/>
      <c r="X1103" s="27"/>
      <c r="Y1103" s="27"/>
      <c r="Z1103" s="27"/>
      <c r="AA1103" s="27"/>
      <c r="AB1103" s="27"/>
      <c r="AC1103" s="27"/>
      <c r="AD1103" s="27"/>
      <c r="AE1103" s="27"/>
      <c r="AF1103" s="27"/>
      <c r="AG1103" s="27"/>
      <c r="AH1103" s="7"/>
      <c r="AI1103" s="316"/>
    </row>
    <row r="1104" spans="1:35" x14ac:dyDescent="0.25">
      <c r="A1104" s="173" t="s">
        <v>739</v>
      </c>
      <c r="C1104" s="7"/>
      <c r="D1104" s="9"/>
      <c r="E1104" s="27"/>
      <c r="F1104" s="27"/>
      <c r="G1104" s="27"/>
      <c r="H1104" s="27"/>
      <c r="I1104" s="27"/>
      <c r="J1104" s="27"/>
      <c r="K1104" s="27"/>
      <c r="L1104" s="27"/>
      <c r="M1104" s="27"/>
      <c r="N1104" s="27"/>
      <c r="O1104" s="27"/>
      <c r="P1104" s="27"/>
      <c r="Q1104" s="27"/>
      <c r="R1104" s="27"/>
      <c r="S1104" s="27"/>
      <c r="T1104" s="27"/>
      <c r="U1104" s="27"/>
      <c r="V1104" s="27"/>
      <c r="W1104" s="27"/>
      <c r="X1104" s="27"/>
      <c r="Y1104" s="27"/>
      <c r="Z1104" s="27"/>
      <c r="AA1104" s="27"/>
      <c r="AB1104" s="27"/>
      <c r="AC1104" s="27"/>
      <c r="AD1104" s="27"/>
      <c r="AE1104" s="27"/>
      <c r="AF1104" s="27"/>
      <c r="AG1104" s="27"/>
      <c r="AH1104" s="7"/>
      <c r="AI1104" s="316"/>
    </row>
    <row r="1105" spans="3:35" ht="15.75" thickBot="1" x14ac:dyDescent="0.3">
      <c r="C1105" s="362" t="s">
        <v>3794</v>
      </c>
      <c r="D1105" s="362"/>
      <c r="E1105" s="362"/>
      <c r="F1105" s="362"/>
      <c r="G1105" s="362"/>
      <c r="H1105" s="362"/>
      <c r="I1105" s="362"/>
      <c r="J1105" s="362"/>
      <c r="K1105" s="362"/>
      <c r="L1105" s="362"/>
      <c r="M1105" s="362"/>
      <c r="N1105" s="362"/>
      <c r="O1105" s="362"/>
      <c r="P1105" s="362"/>
      <c r="Q1105" s="362"/>
      <c r="R1105" s="362"/>
      <c r="S1105" s="362"/>
      <c r="T1105" s="362"/>
      <c r="U1105" s="362"/>
      <c r="V1105" s="362"/>
      <c r="W1105" s="362"/>
      <c r="X1105" s="362"/>
      <c r="Y1105" s="362"/>
      <c r="Z1105" s="362"/>
      <c r="AA1105" s="362"/>
      <c r="AB1105" s="362"/>
      <c r="AC1105" s="362"/>
      <c r="AD1105" s="362"/>
      <c r="AE1105" s="362"/>
      <c r="AF1105" s="362"/>
      <c r="AG1105" s="362"/>
      <c r="AH1105" s="362"/>
      <c r="AI1105" s="362"/>
    </row>
    <row r="1106" spans="3:35" x14ac:dyDescent="0.25">
      <c r="C1106" s="319"/>
      <c r="D1106" s="320"/>
      <c r="E1106" s="320"/>
      <c r="F1106" s="320"/>
      <c r="G1106" s="320"/>
      <c r="H1106" s="320"/>
      <c r="I1106" s="320"/>
      <c r="J1106" s="323" t="s">
        <v>58</v>
      </c>
      <c r="K1106" s="324"/>
      <c r="L1106" s="324"/>
      <c r="M1106" s="324"/>
      <c r="N1106" s="324"/>
      <c r="O1106" s="324"/>
      <c r="P1106" s="324"/>
      <c r="Q1106" s="324"/>
      <c r="R1106" s="324"/>
      <c r="S1106" s="324"/>
      <c r="T1106" s="324"/>
      <c r="U1106" s="324"/>
      <c r="V1106" s="324"/>
      <c r="W1106" s="324"/>
      <c r="X1106" s="324"/>
      <c r="Y1106" s="324"/>
      <c r="Z1106" s="324"/>
      <c r="AA1106" s="324"/>
      <c r="AB1106" s="325"/>
      <c r="AC1106" s="332" t="s">
        <v>772</v>
      </c>
      <c r="AD1106" s="333"/>
      <c r="AE1106" s="333"/>
      <c r="AF1106" s="333"/>
      <c r="AG1106" s="333"/>
      <c r="AH1106" s="333"/>
      <c r="AI1106" s="334"/>
    </row>
    <row r="1107" spans="3:35" ht="15.75" thickBot="1" x14ac:dyDescent="0.3">
      <c r="C1107" s="321"/>
      <c r="D1107" s="322"/>
      <c r="E1107" s="322"/>
      <c r="F1107" s="322"/>
      <c r="G1107" s="322"/>
      <c r="H1107" s="322"/>
      <c r="I1107" s="322"/>
      <c r="J1107" s="326"/>
      <c r="K1107" s="327"/>
      <c r="L1107" s="327"/>
      <c r="M1107" s="327"/>
      <c r="N1107" s="327"/>
      <c r="O1107" s="327"/>
      <c r="P1107" s="327"/>
      <c r="Q1107" s="327"/>
      <c r="R1107" s="327"/>
      <c r="S1107" s="327"/>
      <c r="T1107" s="327"/>
      <c r="U1107" s="327"/>
      <c r="V1107" s="327"/>
      <c r="W1107" s="327"/>
      <c r="X1107" s="327"/>
      <c r="Y1107" s="327"/>
      <c r="Z1107" s="327"/>
      <c r="AA1107" s="327"/>
      <c r="AB1107" s="328"/>
      <c r="AC1107" s="335" t="str">
        <f>IF($AC$2&lt;&gt;"",$AC$2,"")</f>
        <v/>
      </c>
      <c r="AD1107" s="336"/>
      <c r="AE1107" s="336"/>
      <c r="AF1107" s="336"/>
      <c r="AG1107" s="336"/>
      <c r="AH1107" s="336"/>
      <c r="AI1107" s="337"/>
    </row>
    <row r="1108" spans="3:35" x14ac:dyDescent="0.25">
      <c r="C1108" s="338" t="s">
        <v>1906</v>
      </c>
      <c r="D1108" s="339"/>
      <c r="E1108" s="339"/>
      <c r="F1108" s="339"/>
      <c r="G1108" s="339"/>
      <c r="H1108" s="339"/>
      <c r="I1108" s="340"/>
      <c r="J1108" s="326"/>
      <c r="K1108" s="327"/>
      <c r="L1108" s="327"/>
      <c r="M1108" s="327"/>
      <c r="N1108" s="327"/>
      <c r="O1108" s="327"/>
      <c r="P1108" s="327"/>
      <c r="Q1108" s="327"/>
      <c r="R1108" s="327"/>
      <c r="S1108" s="327"/>
      <c r="T1108" s="327"/>
      <c r="U1108" s="327"/>
      <c r="V1108" s="327"/>
      <c r="W1108" s="327"/>
      <c r="X1108" s="327"/>
      <c r="Y1108" s="327"/>
      <c r="Z1108" s="327"/>
      <c r="AA1108" s="327"/>
      <c r="AB1108" s="328"/>
      <c r="AC1108" s="323" t="s">
        <v>59</v>
      </c>
      <c r="AD1108" s="324"/>
      <c r="AE1108" s="324"/>
      <c r="AF1108" s="324"/>
      <c r="AG1108" s="324"/>
      <c r="AH1108" s="324"/>
      <c r="AI1108" s="325"/>
    </row>
    <row r="1109" spans="3:35" ht="15.75" thickBot="1" x14ac:dyDescent="0.3">
      <c r="C1109" s="341" t="s">
        <v>1905</v>
      </c>
      <c r="D1109" s="342"/>
      <c r="E1109" s="342"/>
      <c r="F1109" s="342"/>
      <c r="G1109" s="342"/>
      <c r="H1109" s="342"/>
      <c r="I1109" s="343"/>
      <c r="J1109" s="326"/>
      <c r="K1109" s="327"/>
      <c r="L1109" s="327"/>
      <c r="M1109" s="327"/>
      <c r="N1109" s="327"/>
      <c r="O1109" s="327"/>
      <c r="P1109" s="327"/>
      <c r="Q1109" s="327"/>
      <c r="R1109" s="327"/>
      <c r="S1109" s="327"/>
      <c r="T1109" s="327"/>
      <c r="U1109" s="327"/>
      <c r="V1109" s="327"/>
      <c r="W1109" s="327"/>
      <c r="X1109" s="327"/>
      <c r="Y1109" s="327"/>
      <c r="Z1109" s="327"/>
      <c r="AA1109" s="327"/>
      <c r="AB1109" s="328"/>
      <c r="AC1109" s="335" t="str">
        <f>IF($AC$4&lt;&gt;"",$AC$4,"")</f>
        <v/>
      </c>
      <c r="AD1109" s="336"/>
      <c r="AE1109" s="336"/>
      <c r="AF1109" s="336"/>
      <c r="AG1109" s="336"/>
      <c r="AH1109" s="336"/>
      <c r="AI1109" s="337"/>
    </row>
    <row r="1110" spans="3:35" ht="15.75" thickBot="1" x14ac:dyDescent="0.3">
      <c r="C1110" s="344"/>
      <c r="D1110" s="345"/>
      <c r="E1110" s="345"/>
      <c r="F1110" s="345"/>
      <c r="G1110" s="345"/>
      <c r="H1110" s="345"/>
      <c r="I1110" s="346"/>
      <c r="J1110" s="329"/>
      <c r="K1110" s="330"/>
      <c r="L1110" s="330"/>
      <c r="M1110" s="330"/>
      <c r="N1110" s="330"/>
      <c r="O1110" s="330"/>
      <c r="P1110" s="330"/>
      <c r="Q1110" s="330"/>
      <c r="R1110" s="330"/>
      <c r="S1110" s="330"/>
      <c r="T1110" s="330"/>
      <c r="U1110" s="330"/>
      <c r="V1110" s="330"/>
      <c r="W1110" s="330"/>
      <c r="X1110" s="330"/>
      <c r="Y1110" s="330"/>
      <c r="Z1110" s="330"/>
      <c r="AA1110" s="330"/>
      <c r="AB1110" s="331"/>
      <c r="AC1110" s="347" t="s">
        <v>1920</v>
      </c>
      <c r="AD1110" s="348"/>
      <c r="AE1110" s="348"/>
      <c r="AF1110" s="348"/>
      <c r="AG1110" s="349" t="str">
        <f>IF($AG$5&lt;&gt;"",$AG$5,"")</f>
        <v>3</v>
      </c>
      <c r="AH1110" s="349"/>
      <c r="AI1110" s="75"/>
    </row>
    <row r="1111" spans="3:35" x14ac:dyDescent="0.25">
      <c r="C1111" s="21"/>
      <c r="D1111" s="21"/>
      <c r="E1111" s="21"/>
      <c r="F1111" s="21"/>
      <c r="G1111" s="21"/>
      <c r="H1111" s="21"/>
      <c r="I1111" s="21"/>
      <c r="J1111" s="21"/>
      <c r="K1111" s="21"/>
      <c r="L1111" s="21"/>
      <c r="M1111" s="21"/>
      <c r="N1111" s="21"/>
      <c r="O1111" s="21"/>
      <c r="P1111" s="21"/>
      <c r="Q1111" s="21"/>
      <c r="R1111" s="21"/>
      <c r="S1111" s="21"/>
      <c r="T1111" s="21"/>
      <c r="U1111" s="21"/>
      <c r="V1111" s="21"/>
      <c r="W1111" s="21"/>
      <c r="X1111" s="21"/>
      <c r="Y1111" s="21"/>
      <c r="Z1111" s="21"/>
      <c r="AA1111" s="21"/>
      <c r="AB1111" s="21"/>
      <c r="AC1111" s="21"/>
      <c r="AD1111" s="21"/>
      <c r="AE1111" s="21"/>
      <c r="AF1111" s="21"/>
      <c r="AG1111" s="21"/>
      <c r="AH1111" s="7"/>
      <c r="AI1111" s="7"/>
    </row>
    <row r="1112" spans="3:35" ht="18.75" x14ac:dyDescent="0.3">
      <c r="C1112" s="78"/>
      <c r="D1112" s="79"/>
      <c r="E1112" s="80"/>
      <c r="F1112" s="80"/>
      <c r="G1112" s="80"/>
      <c r="H1112" s="79"/>
      <c r="I1112" s="79"/>
      <c r="J1112" s="79"/>
      <c r="K1112" s="79"/>
      <c r="L1112" s="79"/>
      <c r="M1112" s="79"/>
      <c r="N1112" s="79"/>
      <c r="O1112" s="79"/>
      <c r="P1112" s="81"/>
      <c r="Q1112" s="81"/>
      <c r="R1112" s="81"/>
      <c r="S1112" s="81"/>
      <c r="T1112" s="79"/>
      <c r="U1112" s="79"/>
      <c r="V1112" s="79"/>
      <c r="W1112" s="79"/>
      <c r="X1112" s="79"/>
      <c r="Y1112" s="79"/>
      <c r="Z1112" s="79"/>
      <c r="AA1112" s="79"/>
      <c r="AB1112" s="79"/>
      <c r="AC1112" s="79"/>
      <c r="AD1112" s="79"/>
      <c r="AE1112" s="79"/>
      <c r="AF1112" s="79"/>
      <c r="AG1112" s="79"/>
      <c r="AH1112" s="80"/>
      <c r="AI1112" s="80"/>
    </row>
    <row r="1113" spans="3:35" x14ac:dyDescent="0.25">
      <c r="C1113" s="80"/>
      <c r="D1113" s="99"/>
      <c r="E1113" s="99"/>
      <c r="F1113" s="99"/>
      <c r="G1113" s="99"/>
      <c r="H1113" s="99"/>
      <c r="I1113" s="99"/>
      <c r="J1113" s="99"/>
      <c r="K1113" s="99"/>
      <c r="L1113" s="99"/>
      <c r="M1113" s="99"/>
      <c r="N1113" s="99"/>
      <c r="O1113" s="99"/>
      <c r="P1113" s="99"/>
      <c r="Q1113" s="99"/>
      <c r="R1113" s="99"/>
      <c r="S1113" s="99"/>
      <c r="T1113" s="99"/>
      <c r="U1113" s="99"/>
      <c r="V1113" s="99"/>
      <c r="W1113" s="99"/>
      <c r="X1113" s="99"/>
      <c r="Y1113" s="99"/>
      <c r="Z1113" s="99"/>
      <c r="AA1113" s="99"/>
      <c r="AB1113" s="99"/>
      <c r="AC1113" s="99"/>
      <c r="AD1113" s="99"/>
      <c r="AE1113" s="99"/>
      <c r="AF1113" s="99"/>
      <c r="AG1113" s="99"/>
      <c r="AH1113" s="79"/>
      <c r="AI1113" s="80"/>
    </row>
    <row r="1114" spans="3:35" x14ac:dyDescent="0.25">
      <c r="C1114" s="80"/>
      <c r="D1114" s="99"/>
      <c r="E1114" s="99"/>
      <c r="F1114" s="99"/>
      <c r="G1114" s="99"/>
      <c r="H1114" s="99"/>
      <c r="I1114" s="99"/>
      <c r="J1114" s="99"/>
      <c r="K1114" s="99"/>
      <c r="L1114" s="99"/>
      <c r="M1114" s="99"/>
      <c r="N1114" s="99"/>
      <c r="O1114" s="99"/>
      <c r="P1114" s="99"/>
      <c r="Q1114" s="99"/>
      <c r="R1114" s="99"/>
      <c r="S1114" s="99"/>
      <c r="T1114" s="99"/>
      <c r="U1114" s="99"/>
      <c r="V1114" s="99"/>
      <c r="W1114" s="99"/>
      <c r="X1114" s="99"/>
      <c r="Y1114" s="99"/>
      <c r="Z1114" s="99"/>
      <c r="AA1114" s="99"/>
      <c r="AB1114" s="99"/>
      <c r="AC1114" s="99"/>
      <c r="AD1114" s="99"/>
      <c r="AE1114" s="99"/>
      <c r="AF1114" s="99"/>
      <c r="AG1114" s="99"/>
      <c r="AH1114" s="79"/>
      <c r="AI1114" s="80"/>
    </row>
    <row r="1115" spans="3:35" x14ac:dyDescent="0.25">
      <c r="C1115" s="80"/>
      <c r="D1115" s="99"/>
      <c r="E1115" s="99"/>
      <c r="F1115" s="99"/>
      <c r="G1115" s="99"/>
      <c r="H1115" s="99"/>
      <c r="I1115" s="99"/>
      <c r="J1115" s="99"/>
      <c r="K1115" s="99"/>
      <c r="L1115" s="99"/>
      <c r="M1115" s="99"/>
      <c r="N1115" s="99"/>
      <c r="O1115" s="99"/>
      <c r="P1115" s="99"/>
      <c r="Q1115" s="99"/>
      <c r="R1115" s="99"/>
      <c r="S1115" s="99"/>
      <c r="T1115" s="99"/>
      <c r="U1115" s="99"/>
      <c r="V1115" s="99"/>
      <c r="W1115" s="99"/>
      <c r="X1115" s="99"/>
      <c r="Y1115" s="99"/>
      <c r="Z1115" s="99"/>
      <c r="AA1115" s="99"/>
      <c r="AB1115" s="99"/>
      <c r="AC1115" s="99"/>
      <c r="AD1115" s="99"/>
      <c r="AE1115" s="99"/>
      <c r="AF1115" s="99"/>
      <c r="AG1115" s="99"/>
      <c r="AH1115" s="79"/>
      <c r="AI1115" s="80"/>
    </row>
    <row r="1116" spans="3:35" x14ac:dyDescent="0.25">
      <c r="C1116" s="79"/>
      <c r="D1116" s="82"/>
      <c r="E1116" s="79"/>
      <c r="F1116" s="79"/>
      <c r="G1116" s="79"/>
      <c r="H1116" s="79"/>
      <c r="I1116" s="79"/>
      <c r="J1116" s="79"/>
      <c r="K1116" s="79"/>
      <c r="L1116" s="79"/>
      <c r="M1116" s="79"/>
      <c r="N1116" s="79"/>
      <c r="O1116" s="79"/>
      <c r="P1116" s="79"/>
      <c r="Q1116" s="79"/>
      <c r="R1116" s="79"/>
      <c r="S1116" s="79"/>
      <c r="T1116" s="79"/>
      <c r="U1116" s="79"/>
      <c r="V1116" s="79"/>
      <c r="W1116" s="79"/>
      <c r="X1116" s="79"/>
      <c r="Y1116" s="79"/>
      <c r="Z1116" s="79"/>
      <c r="AA1116" s="79"/>
      <c r="AB1116" s="79"/>
      <c r="AC1116" s="79"/>
      <c r="AD1116" s="79"/>
      <c r="AE1116" s="79"/>
      <c r="AF1116" s="79"/>
      <c r="AG1116" s="79"/>
      <c r="AH1116" s="79"/>
      <c r="AI1116" s="79"/>
    </row>
    <row r="1117" spans="3:35" x14ac:dyDescent="0.25">
      <c r="C1117" s="79"/>
      <c r="D1117" s="82"/>
      <c r="E1117" s="79"/>
      <c r="F1117" s="79"/>
      <c r="G1117" s="79"/>
      <c r="H1117" s="79"/>
      <c r="I1117" s="79"/>
      <c r="J1117" s="79"/>
      <c r="K1117" s="79"/>
      <c r="L1117" s="79"/>
      <c r="M1117" s="79"/>
      <c r="N1117" s="79"/>
      <c r="O1117" s="79"/>
      <c r="P1117" s="79"/>
      <c r="Q1117" s="79"/>
      <c r="R1117" s="79"/>
      <c r="S1117" s="79"/>
      <c r="T1117" s="79"/>
      <c r="U1117" s="79"/>
      <c r="V1117" s="79"/>
      <c r="W1117" s="79"/>
      <c r="X1117" s="79"/>
      <c r="Y1117" s="79"/>
      <c r="Z1117" s="79"/>
      <c r="AA1117" s="79"/>
      <c r="AB1117" s="79"/>
      <c r="AC1117" s="79"/>
      <c r="AD1117" s="79"/>
      <c r="AE1117" s="79"/>
      <c r="AF1117" s="79"/>
      <c r="AG1117" s="79"/>
      <c r="AH1117" s="79"/>
      <c r="AI1117" s="79"/>
    </row>
    <row r="1118" spans="3:35" x14ac:dyDescent="0.25">
      <c r="C1118" s="100"/>
      <c r="D1118" s="100"/>
      <c r="E1118" s="100"/>
      <c r="F1118" s="100"/>
      <c r="G1118" s="100"/>
      <c r="H1118" s="100"/>
      <c r="I1118" s="100"/>
      <c r="J1118" s="100"/>
      <c r="K1118" s="100"/>
      <c r="L1118" s="100"/>
      <c r="M1118" s="100"/>
      <c r="N1118" s="100"/>
      <c r="O1118" s="100"/>
      <c r="P1118" s="100"/>
      <c r="Q1118" s="100"/>
      <c r="R1118" s="100"/>
      <c r="S1118" s="83"/>
      <c r="T1118" s="100"/>
      <c r="U1118" s="100"/>
      <c r="V1118" s="100"/>
      <c r="W1118" s="100"/>
      <c r="X1118" s="100"/>
      <c r="Y1118" s="100"/>
      <c r="Z1118" s="100"/>
      <c r="AA1118" s="100"/>
      <c r="AB1118" s="100"/>
      <c r="AC1118" s="100"/>
      <c r="AD1118" s="100"/>
      <c r="AE1118" s="100"/>
      <c r="AF1118" s="100"/>
      <c r="AG1118" s="100"/>
      <c r="AH1118" s="100"/>
      <c r="AI1118" s="100"/>
    </row>
    <row r="1119" spans="3:35" x14ac:dyDescent="0.25">
      <c r="C1119" s="100"/>
      <c r="D1119" s="100"/>
      <c r="E1119" s="100"/>
      <c r="F1119" s="100"/>
      <c r="G1119" s="100"/>
      <c r="H1119" s="100"/>
      <c r="I1119" s="100"/>
      <c r="J1119" s="100"/>
      <c r="K1119" s="100"/>
      <c r="L1119" s="100"/>
      <c r="M1119" s="100"/>
      <c r="N1119" s="100"/>
      <c r="O1119" s="100"/>
      <c r="P1119" s="100"/>
      <c r="Q1119" s="100"/>
      <c r="R1119" s="100"/>
      <c r="S1119" s="84"/>
      <c r="T1119" s="100"/>
      <c r="U1119" s="100"/>
      <c r="V1119" s="100"/>
      <c r="W1119" s="100"/>
      <c r="X1119" s="100"/>
      <c r="Y1119" s="100"/>
      <c r="Z1119" s="100"/>
      <c r="AA1119" s="100"/>
      <c r="AB1119" s="100"/>
      <c r="AC1119" s="100"/>
      <c r="AD1119" s="100"/>
      <c r="AE1119" s="100"/>
      <c r="AF1119" s="100"/>
      <c r="AG1119" s="100"/>
      <c r="AH1119" s="100"/>
      <c r="AI1119" s="100"/>
    </row>
    <row r="1120" spans="3:35" x14ac:dyDescent="0.25">
      <c r="C1120" s="79"/>
      <c r="D1120" s="79"/>
      <c r="E1120" s="80"/>
      <c r="F1120" s="80"/>
      <c r="G1120" s="80"/>
      <c r="H1120" s="80"/>
      <c r="I1120" s="80"/>
      <c r="J1120" s="85"/>
      <c r="K1120" s="86"/>
      <c r="L1120" s="85"/>
      <c r="M1120" s="87"/>
      <c r="N1120" s="87"/>
      <c r="O1120" s="87"/>
      <c r="P1120" s="87"/>
      <c r="Q1120" s="87"/>
      <c r="R1120" s="80"/>
      <c r="S1120" s="80"/>
      <c r="T1120" s="80"/>
      <c r="U1120" s="79"/>
      <c r="V1120" s="79"/>
      <c r="W1120" s="80"/>
      <c r="X1120" s="80"/>
      <c r="Y1120" s="80"/>
      <c r="Z1120" s="80"/>
      <c r="AA1120" s="80"/>
      <c r="AB1120" s="85"/>
      <c r="AC1120" s="86"/>
      <c r="AD1120" s="85"/>
      <c r="AE1120" s="87"/>
      <c r="AF1120" s="87"/>
      <c r="AG1120" s="87"/>
      <c r="AH1120" s="87"/>
      <c r="AI1120" s="87"/>
    </row>
    <row r="1121" spans="3:35" x14ac:dyDescent="0.25">
      <c r="C1121" s="79"/>
      <c r="D1121" s="80"/>
      <c r="E1121" s="80"/>
      <c r="F1121" s="80"/>
      <c r="G1121" s="80"/>
      <c r="H1121" s="80"/>
      <c r="I1121" s="80"/>
      <c r="J1121" s="87"/>
      <c r="K1121" s="87"/>
      <c r="L1121" s="87"/>
      <c r="M1121" s="87"/>
      <c r="N1121" s="87"/>
      <c r="O1121" s="87"/>
      <c r="P1121" s="87"/>
      <c r="Q1121" s="87"/>
      <c r="R1121" s="80"/>
      <c r="S1121" s="80"/>
      <c r="T1121" s="80"/>
      <c r="U1121" s="79"/>
      <c r="V1121" s="79"/>
      <c r="W1121" s="80"/>
      <c r="X1121" s="80"/>
      <c r="Y1121" s="80"/>
      <c r="Z1121" s="80"/>
      <c r="AA1121" s="80"/>
      <c r="AB1121" s="87"/>
      <c r="AC1121" s="87"/>
      <c r="AD1121" s="87"/>
      <c r="AE1121" s="87"/>
      <c r="AF1121" s="87"/>
      <c r="AG1121" s="87"/>
      <c r="AH1121" s="87"/>
      <c r="AI1121" s="87"/>
    </row>
    <row r="1122" spans="3:35" x14ac:dyDescent="0.25">
      <c r="C1122" s="79"/>
      <c r="D1122" s="88"/>
      <c r="E1122" s="88"/>
      <c r="F1122" s="88"/>
      <c r="G1122" s="88"/>
      <c r="H1122" s="88"/>
      <c r="I1122" s="87"/>
      <c r="J1122" s="87"/>
      <c r="K1122" s="87"/>
      <c r="L1122" s="87"/>
      <c r="M1122" s="87"/>
      <c r="N1122" s="87"/>
      <c r="O1122" s="87"/>
      <c r="P1122" s="87"/>
      <c r="Q1122" s="87"/>
      <c r="R1122" s="80"/>
      <c r="S1122" s="80"/>
      <c r="T1122" s="80"/>
      <c r="U1122" s="79"/>
      <c r="V1122" s="79"/>
      <c r="W1122" s="88"/>
      <c r="X1122" s="88"/>
      <c r="Y1122" s="88"/>
      <c r="Z1122" s="88"/>
      <c r="AA1122" s="88"/>
      <c r="AB1122" s="87"/>
      <c r="AC1122" s="87"/>
      <c r="AD1122" s="87"/>
      <c r="AE1122" s="87"/>
      <c r="AF1122" s="87"/>
      <c r="AG1122" s="87"/>
      <c r="AH1122" s="87"/>
      <c r="AI1122" s="87"/>
    </row>
    <row r="1123" spans="3:35" x14ac:dyDescent="0.25">
      <c r="C1123" s="79"/>
      <c r="D1123" s="88"/>
      <c r="E1123" s="88"/>
      <c r="F1123" s="88"/>
      <c r="G1123" s="88"/>
      <c r="H1123" s="88"/>
      <c r="I1123" s="87"/>
      <c r="J1123" s="87"/>
      <c r="K1123" s="87"/>
      <c r="L1123" s="87"/>
      <c r="M1123" s="87"/>
      <c r="N1123" s="87"/>
      <c r="O1123" s="87"/>
      <c r="P1123" s="87"/>
      <c r="Q1123" s="87"/>
      <c r="R1123" s="80"/>
      <c r="S1123" s="80"/>
      <c r="T1123" s="80"/>
      <c r="U1123" s="79"/>
      <c r="V1123" s="79"/>
      <c r="W1123" s="88"/>
      <c r="X1123" s="88"/>
      <c r="Y1123" s="88"/>
      <c r="Z1123" s="88"/>
      <c r="AA1123" s="88"/>
      <c r="AB1123" s="87"/>
      <c r="AC1123" s="87"/>
      <c r="AD1123" s="87"/>
      <c r="AE1123" s="87"/>
      <c r="AF1123" s="87"/>
      <c r="AG1123" s="87"/>
      <c r="AH1123" s="87"/>
      <c r="AI1123" s="87"/>
    </row>
    <row r="1124" spans="3:35" x14ac:dyDescent="0.25">
      <c r="C1124" s="80"/>
      <c r="D1124" s="80"/>
      <c r="E1124" s="80"/>
      <c r="F1124" s="80"/>
      <c r="G1124" s="80"/>
      <c r="H1124" s="80"/>
      <c r="I1124" s="80"/>
      <c r="J1124" s="80"/>
      <c r="K1124" s="80"/>
      <c r="L1124" s="80"/>
      <c r="M1124" s="80"/>
      <c r="N1124" s="80"/>
      <c r="O1124" s="80"/>
      <c r="P1124" s="80"/>
      <c r="Q1124" s="80"/>
      <c r="R1124" s="80"/>
      <c r="S1124" s="80"/>
      <c r="T1124" s="80"/>
      <c r="U1124" s="80"/>
      <c r="V1124" s="80"/>
      <c r="W1124" s="80"/>
      <c r="X1124" s="80"/>
      <c r="Y1124" s="80"/>
      <c r="Z1124" s="80"/>
      <c r="AA1124" s="80"/>
      <c r="AB1124" s="80"/>
      <c r="AC1124" s="80"/>
      <c r="AD1124" s="80"/>
      <c r="AE1124" s="80"/>
      <c r="AF1124" s="80"/>
      <c r="AG1124" s="80"/>
      <c r="AH1124" s="80"/>
      <c r="AI1124" s="80"/>
    </row>
    <row r="1125" spans="3:35" x14ac:dyDescent="0.25">
      <c r="C1125" s="80"/>
      <c r="D1125" s="79"/>
      <c r="E1125" s="79"/>
      <c r="F1125" s="79"/>
      <c r="G1125" s="79"/>
      <c r="H1125" s="79"/>
      <c r="I1125" s="79"/>
      <c r="J1125" s="79"/>
      <c r="K1125" s="80"/>
      <c r="L1125" s="80"/>
      <c r="M1125" s="80"/>
      <c r="N1125" s="80"/>
      <c r="O1125" s="80"/>
      <c r="P1125" s="80"/>
      <c r="Q1125" s="80"/>
      <c r="R1125" s="80"/>
      <c r="S1125" s="80"/>
      <c r="T1125" s="80"/>
      <c r="U1125" s="80"/>
      <c r="V1125" s="82"/>
      <c r="W1125" s="79"/>
      <c r="X1125" s="79"/>
      <c r="Y1125" s="79"/>
      <c r="Z1125" s="79"/>
      <c r="AA1125" s="79"/>
      <c r="AB1125" s="79"/>
      <c r="AC1125" s="80"/>
      <c r="AD1125" s="80"/>
      <c r="AE1125" s="80"/>
      <c r="AF1125" s="80"/>
      <c r="AG1125" s="80"/>
      <c r="AH1125" s="80"/>
      <c r="AI1125" s="80"/>
    </row>
    <row r="1126" spans="3:35" x14ac:dyDescent="0.25">
      <c r="C1126" s="80"/>
      <c r="D1126" s="80"/>
      <c r="E1126" s="80"/>
      <c r="F1126" s="80"/>
      <c r="G1126" s="80"/>
      <c r="H1126" s="80"/>
      <c r="I1126" s="87"/>
      <c r="J1126" s="87"/>
      <c r="K1126" s="87"/>
      <c r="L1126" s="87"/>
      <c r="M1126" s="87"/>
      <c r="N1126" s="87"/>
      <c r="O1126" s="87"/>
      <c r="P1126" s="87"/>
      <c r="Q1126" s="87"/>
      <c r="R1126" s="80"/>
      <c r="S1126" s="80"/>
      <c r="T1126" s="80"/>
      <c r="U1126" s="80"/>
      <c r="V1126" s="79"/>
      <c r="W1126" s="80"/>
      <c r="X1126" s="80"/>
      <c r="Y1126" s="80"/>
      <c r="Z1126" s="80"/>
      <c r="AA1126" s="80"/>
      <c r="AB1126" s="87"/>
      <c r="AC1126" s="87"/>
      <c r="AD1126" s="87"/>
      <c r="AE1126" s="87"/>
      <c r="AF1126" s="87"/>
      <c r="AG1126" s="87"/>
      <c r="AH1126" s="87"/>
      <c r="AI1126" s="87"/>
    </row>
    <row r="1127" spans="3:35" x14ac:dyDescent="0.25">
      <c r="C1127" s="80"/>
      <c r="D1127" s="80"/>
      <c r="E1127" s="80"/>
      <c r="F1127" s="80"/>
      <c r="G1127" s="80"/>
      <c r="H1127" s="80"/>
      <c r="I1127" s="87"/>
      <c r="J1127" s="87"/>
      <c r="K1127" s="87"/>
      <c r="L1127" s="87"/>
      <c r="M1127" s="87"/>
      <c r="N1127" s="87"/>
      <c r="O1127" s="87"/>
      <c r="P1127" s="87"/>
      <c r="Q1127" s="87"/>
      <c r="R1127" s="80"/>
      <c r="S1127" s="80"/>
      <c r="T1127" s="80"/>
      <c r="U1127" s="80"/>
      <c r="V1127" s="79"/>
      <c r="W1127" s="80"/>
      <c r="X1127" s="80"/>
      <c r="Y1127" s="80"/>
      <c r="Z1127" s="80"/>
      <c r="AA1127" s="80"/>
      <c r="AB1127" s="87"/>
      <c r="AC1127" s="87"/>
      <c r="AD1127" s="87"/>
      <c r="AE1127" s="87"/>
      <c r="AF1127" s="87"/>
      <c r="AG1127" s="87"/>
      <c r="AH1127" s="87"/>
      <c r="AI1127" s="87"/>
    </row>
    <row r="1128" spans="3:35" x14ac:dyDescent="0.25">
      <c r="C1128" s="80"/>
      <c r="D1128" s="79"/>
      <c r="E1128" s="80"/>
      <c r="F1128" s="80"/>
      <c r="G1128" s="80"/>
      <c r="H1128" s="80"/>
      <c r="I1128" s="87"/>
      <c r="J1128" s="87"/>
      <c r="K1128" s="87"/>
      <c r="L1128" s="87"/>
      <c r="M1128" s="87"/>
      <c r="N1128" s="87"/>
      <c r="O1128" s="87"/>
      <c r="P1128" s="87"/>
      <c r="Q1128" s="87"/>
      <c r="R1128" s="80"/>
      <c r="S1128" s="80"/>
      <c r="T1128" s="80"/>
      <c r="U1128" s="80"/>
      <c r="V1128" s="79"/>
      <c r="W1128" s="80"/>
      <c r="X1128" s="80"/>
      <c r="Y1128" s="80"/>
      <c r="Z1128" s="80"/>
      <c r="AA1128" s="80"/>
      <c r="AB1128" s="87"/>
      <c r="AC1128" s="87"/>
      <c r="AD1128" s="87"/>
      <c r="AE1128" s="87"/>
      <c r="AF1128" s="87"/>
      <c r="AG1128" s="87"/>
      <c r="AH1128" s="87"/>
      <c r="AI1128" s="87"/>
    </row>
    <row r="1129" spans="3:35" x14ac:dyDescent="0.25">
      <c r="C1129" s="80"/>
      <c r="D1129" s="80"/>
      <c r="E1129" s="80"/>
      <c r="F1129" s="80"/>
      <c r="G1129" s="80"/>
      <c r="H1129" s="80"/>
      <c r="I1129" s="80"/>
      <c r="J1129" s="80"/>
      <c r="K1129" s="80"/>
      <c r="L1129" s="80"/>
      <c r="M1129" s="80"/>
      <c r="N1129" s="80"/>
      <c r="O1129" s="80"/>
      <c r="P1129" s="80"/>
      <c r="Q1129" s="80"/>
      <c r="R1129" s="80"/>
      <c r="S1129" s="80"/>
      <c r="T1129" s="80"/>
      <c r="U1129" s="80"/>
      <c r="V1129" s="80"/>
      <c r="W1129" s="80"/>
      <c r="X1129" s="80"/>
      <c r="Y1129" s="80"/>
      <c r="Z1129" s="80"/>
      <c r="AA1129" s="80"/>
      <c r="AB1129" s="80"/>
      <c r="AC1129" s="80"/>
      <c r="AD1129" s="80"/>
      <c r="AE1129" s="80"/>
      <c r="AF1129" s="80"/>
      <c r="AG1129" s="80"/>
      <c r="AH1129" s="80"/>
      <c r="AI1129" s="80"/>
    </row>
    <row r="1130" spans="3:35" x14ac:dyDescent="0.25">
      <c r="C1130" s="80"/>
      <c r="D1130" s="82"/>
      <c r="E1130" s="79"/>
      <c r="F1130" s="79"/>
      <c r="G1130" s="79"/>
      <c r="H1130" s="79"/>
      <c r="I1130" s="79"/>
      <c r="J1130" s="79"/>
      <c r="K1130" s="79"/>
      <c r="L1130" s="79"/>
      <c r="M1130" s="79"/>
      <c r="N1130" s="79"/>
      <c r="O1130" s="79"/>
      <c r="P1130" s="80"/>
      <c r="Q1130" s="80"/>
      <c r="R1130" s="80"/>
      <c r="S1130" s="80"/>
      <c r="T1130" s="80"/>
      <c r="U1130" s="80"/>
      <c r="V1130" s="82"/>
      <c r="W1130" s="79"/>
      <c r="X1130" s="79"/>
      <c r="Y1130" s="79"/>
      <c r="Z1130" s="79"/>
      <c r="AA1130" s="79"/>
      <c r="AB1130" s="79"/>
      <c r="AC1130" s="79"/>
      <c r="AD1130" s="79"/>
      <c r="AE1130" s="79"/>
      <c r="AF1130" s="79"/>
      <c r="AG1130" s="79"/>
      <c r="AH1130" s="80"/>
      <c r="AI1130" s="80"/>
    </row>
    <row r="1131" spans="3:35" x14ac:dyDescent="0.25">
      <c r="C1131" s="80"/>
      <c r="D1131" s="79"/>
      <c r="E1131" s="80"/>
      <c r="F1131" s="80"/>
      <c r="G1131" s="80"/>
      <c r="H1131" s="80"/>
      <c r="I1131" s="80"/>
      <c r="J1131" s="87"/>
      <c r="K1131" s="87"/>
      <c r="L1131" s="87"/>
      <c r="M1131" s="87"/>
      <c r="N1131" s="87"/>
      <c r="O1131" s="87"/>
      <c r="P1131" s="87"/>
      <c r="Q1131" s="87"/>
      <c r="R1131" s="80"/>
      <c r="S1131" s="80"/>
      <c r="T1131" s="80"/>
      <c r="U1131" s="80"/>
      <c r="V1131" s="79"/>
      <c r="W1131" s="80"/>
      <c r="X1131" s="80"/>
      <c r="Y1131" s="80"/>
      <c r="Z1131" s="80"/>
      <c r="AA1131" s="80"/>
      <c r="AB1131" s="87"/>
      <c r="AC1131" s="87"/>
      <c r="AD1131" s="87"/>
      <c r="AE1131" s="87"/>
      <c r="AF1131" s="87"/>
      <c r="AG1131" s="87"/>
      <c r="AH1131" s="87"/>
      <c r="AI1131" s="87"/>
    </row>
    <row r="1132" spans="3:35" x14ac:dyDescent="0.25">
      <c r="C1132" s="80"/>
      <c r="D1132" s="79"/>
      <c r="E1132" s="80"/>
      <c r="F1132" s="80"/>
      <c r="G1132" s="80"/>
      <c r="H1132" s="80"/>
      <c r="I1132" s="80"/>
      <c r="J1132" s="87"/>
      <c r="K1132" s="87"/>
      <c r="L1132" s="87"/>
      <c r="M1132" s="87"/>
      <c r="N1132" s="87"/>
      <c r="O1132" s="87"/>
      <c r="P1132" s="87"/>
      <c r="Q1132" s="87"/>
      <c r="R1132" s="80"/>
      <c r="S1132" s="80"/>
      <c r="T1132" s="80"/>
      <c r="U1132" s="80"/>
      <c r="V1132" s="79"/>
      <c r="W1132" s="80"/>
      <c r="X1132" s="80"/>
      <c r="Y1132" s="80"/>
      <c r="Z1132" s="80"/>
      <c r="AA1132" s="80"/>
      <c r="AB1132" s="87"/>
      <c r="AC1132" s="87"/>
      <c r="AD1132" s="87"/>
      <c r="AE1132" s="87"/>
      <c r="AF1132" s="87"/>
      <c r="AG1132" s="87"/>
      <c r="AH1132" s="87"/>
      <c r="AI1132" s="87"/>
    </row>
    <row r="1133" spans="3:35" x14ac:dyDescent="0.25">
      <c r="C1133" s="80"/>
      <c r="D1133" s="79"/>
      <c r="E1133" s="80"/>
      <c r="F1133" s="80"/>
      <c r="G1133" s="80"/>
      <c r="H1133" s="80"/>
      <c r="I1133" s="80"/>
      <c r="J1133" s="87"/>
      <c r="K1133" s="87"/>
      <c r="L1133" s="87"/>
      <c r="M1133" s="87"/>
      <c r="N1133" s="87"/>
      <c r="O1133" s="87"/>
      <c r="P1133" s="87"/>
      <c r="Q1133" s="87"/>
      <c r="R1133" s="80"/>
      <c r="S1133" s="80"/>
      <c r="T1133" s="80"/>
      <c r="U1133" s="80"/>
      <c r="V1133" s="79"/>
      <c r="W1133" s="80"/>
      <c r="X1133" s="80"/>
      <c r="Y1133" s="80"/>
      <c r="Z1133" s="80"/>
      <c r="AA1133" s="80"/>
      <c r="AB1133" s="87"/>
      <c r="AC1133" s="87"/>
      <c r="AD1133" s="87"/>
      <c r="AE1133" s="87"/>
      <c r="AF1133" s="87"/>
      <c r="AG1133" s="87"/>
      <c r="AH1133" s="87"/>
      <c r="AI1133" s="87"/>
    </row>
    <row r="1134" spans="3:35" x14ac:dyDescent="0.25">
      <c r="C1134" s="80"/>
      <c r="D1134" s="88"/>
      <c r="E1134" s="88"/>
      <c r="F1134" s="80"/>
      <c r="G1134" s="88"/>
      <c r="H1134" s="88"/>
      <c r="I1134" s="80"/>
      <c r="J1134" s="88"/>
      <c r="K1134" s="88"/>
      <c r="L1134" s="80"/>
      <c r="M1134" s="88"/>
      <c r="N1134" s="88"/>
      <c r="O1134" s="80"/>
      <c r="P1134" s="88"/>
      <c r="Q1134" s="88"/>
      <c r="R1134" s="80"/>
      <c r="S1134" s="80"/>
      <c r="T1134" s="80"/>
      <c r="U1134" s="80"/>
      <c r="V1134" s="88"/>
      <c r="W1134" s="88"/>
      <c r="X1134" s="80"/>
      <c r="Y1134" s="88"/>
      <c r="Z1134" s="88"/>
      <c r="AA1134" s="80"/>
      <c r="AB1134" s="88"/>
      <c r="AC1134" s="88"/>
      <c r="AD1134" s="80"/>
      <c r="AE1134" s="88"/>
      <c r="AF1134" s="88"/>
      <c r="AG1134" s="80"/>
      <c r="AH1134" s="88"/>
      <c r="AI1134" s="88"/>
    </row>
    <row r="1135" spans="3:35" x14ac:dyDescent="0.25">
      <c r="C1135" s="79"/>
      <c r="D1135" s="79"/>
      <c r="E1135" s="80"/>
      <c r="F1135" s="80"/>
      <c r="G1135" s="80"/>
      <c r="H1135" s="80"/>
      <c r="I1135" s="80"/>
      <c r="J1135" s="85"/>
      <c r="K1135" s="86"/>
      <c r="L1135" s="85"/>
      <c r="M1135" s="87"/>
      <c r="N1135" s="87"/>
      <c r="O1135" s="87"/>
      <c r="P1135" s="87"/>
      <c r="Q1135" s="87"/>
      <c r="R1135" s="80"/>
      <c r="S1135" s="80"/>
      <c r="T1135" s="80"/>
      <c r="U1135" s="79"/>
      <c r="V1135" s="79"/>
      <c r="W1135" s="80"/>
      <c r="X1135" s="80"/>
      <c r="Y1135" s="80"/>
      <c r="Z1135" s="80"/>
      <c r="AA1135" s="80"/>
      <c r="AB1135" s="85"/>
      <c r="AC1135" s="86"/>
      <c r="AD1135" s="85"/>
      <c r="AE1135" s="87"/>
      <c r="AF1135" s="87"/>
      <c r="AG1135" s="87"/>
      <c r="AH1135" s="87"/>
      <c r="AI1135" s="87"/>
    </row>
    <row r="1136" spans="3:35" x14ac:dyDescent="0.25">
      <c r="C1136" s="79"/>
      <c r="D1136" s="79"/>
      <c r="E1136" s="88"/>
      <c r="F1136" s="88"/>
      <c r="G1136" s="88"/>
      <c r="H1136" s="88"/>
      <c r="I1136" s="88"/>
      <c r="J1136" s="87"/>
      <c r="K1136" s="87"/>
      <c r="L1136" s="87"/>
      <c r="M1136" s="87"/>
      <c r="N1136" s="87"/>
      <c r="O1136" s="87"/>
      <c r="P1136" s="87"/>
      <c r="Q1136" s="87"/>
      <c r="R1136" s="80"/>
      <c r="S1136" s="80"/>
      <c r="T1136" s="80"/>
      <c r="U1136" s="79"/>
      <c r="V1136" s="79"/>
      <c r="W1136" s="88"/>
      <c r="X1136" s="88"/>
      <c r="Y1136" s="88"/>
      <c r="Z1136" s="88"/>
      <c r="AA1136" s="88"/>
      <c r="AB1136" s="87"/>
      <c r="AC1136" s="87"/>
      <c r="AD1136" s="87"/>
      <c r="AE1136" s="87"/>
      <c r="AF1136" s="87"/>
      <c r="AG1136" s="87"/>
      <c r="AH1136" s="87"/>
      <c r="AI1136" s="87"/>
    </row>
    <row r="1137" spans="3:35" x14ac:dyDescent="0.25">
      <c r="C1137" s="79"/>
      <c r="D1137" s="79"/>
      <c r="E1137" s="88"/>
      <c r="F1137" s="88"/>
      <c r="G1137" s="88"/>
      <c r="H1137" s="88"/>
      <c r="I1137" s="88"/>
      <c r="J1137" s="87"/>
      <c r="K1137" s="87"/>
      <c r="L1137" s="87"/>
      <c r="M1137" s="87"/>
      <c r="N1137" s="87"/>
      <c r="O1137" s="87"/>
      <c r="P1137" s="87"/>
      <c r="Q1137" s="87"/>
      <c r="R1137" s="80"/>
      <c r="S1137" s="80"/>
      <c r="T1137" s="80"/>
      <c r="U1137" s="79"/>
      <c r="V1137" s="79"/>
      <c r="W1137" s="88"/>
      <c r="X1137" s="88"/>
      <c r="Y1137" s="88"/>
      <c r="Z1137" s="88"/>
      <c r="AA1137" s="88"/>
      <c r="AB1137" s="87"/>
      <c r="AC1137" s="87"/>
      <c r="AD1137" s="87"/>
      <c r="AE1137" s="87"/>
      <c r="AF1137" s="87"/>
      <c r="AG1137" s="87"/>
      <c r="AH1137" s="87"/>
      <c r="AI1137" s="87"/>
    </row>
    <row r="1138" spans="3:35" x14ac:dyDescent="0.25">
      <c r="C1138" s="79"/>
      <c r="D1138" s="79"/>
      <c r="E1138" s="79"/>
      <c r="F1138" s="79"/>
      <c r="G1138" s="79"/>
      <c r="H1138" s="79"/>
      <c r="I1138" s="79"/>
      <c r="J1138" s="79"/>
      <c r="K1138" s="79"/>
      <c r="L1138" s="79"/>
      <c r="M1138" s="79"/>
      <c r="N1138" s="79"/>
      <c r="O1138" s="79"/>
      <c r="P1138" s="79"/>
      <c r="Q1138" s="79"/>
      <c r="R1138" s="79"/>
      <c r="S1138" s="79"/>
      <c r="T1138" s="80"/>
      <c r="U1138" s="79"/>
      <c r="V1138" s="79"/>
      <c r="W1138" s="79"/>
      <c r="X1138" s="79"/>
      <c r="Y1138" s="79"/>
      <c r="Z1138" s="79"/>
      <c r="AA1138" s="79"/>
      <c r="AB1138" s="79"/>
      <c r="AC1138" s="79"/>
      <c r="AD1138" s="79"/>
      <c r="AE1138" s="79"/>
      <c r="AF1138" s="79"/>
      <c r="AG1138" s="79"/>
      <c r="AH1138" s="79"/>
      <c r="AI1138" s="79"/>
    </row>
    <row r="1139" spans="3:35" x14ac:dyDescent="0.25">
      <c r="C1139" s="79"/>
      <c r="D1139" s="79"/>
      <c r="E1139" s="79"/>
      <c r="F1139" s="79"/>
      <c r="G1139" s="79"/>
      <c r="H1139" s="79"/>
      <c r="I1139" s="79"/>
      <c r="J1139" s="79"/>
      <c r="K1139" s="79"/>
      <c r="L1139" s="79"/>
      <c r="M1139" s="79"/>
      <c r="N1139" s="79"/>
      <c r="O1139" s="79"/>
      <c r="P1139" s="79"/>
      <c r="Q1139" s="79"/>
      <c r="R1139" s="79"/>
      <c r="S1139" s="79"/>
      <c r="T1139" s="79"/>
      <c r="U1139" s="79"/>
      <c r="V1139" s="79"/>
      <c r="W1139" s="79"/>
      <c r="X1139" s="79"/>
      <c r="Y1139" s="79"/>
      <c r="Z1139" s="79"/>
      <c r="AA1139" s="79"/>
      <c r="AB1139" s="79"/>
      <c r="AC1139" s="79"/>
      <c r="AD1139" s="79"/>
      <c r="AE1139" s="79"/>
      <c r="AF1139" s="79"/>
      <c r="AG1139" s="79"/>
      <c r="AH1139" s="79"/>
      <c r="AI1139" s="79"/>
    </row>
    <row r="1140" spans="3:35" x14ac:dyDescent="0.25">
      <c r="C1140" s="79"/>
      <c r="D1140" s="79"/>
      <c r="E1140" s="79"/>
      <c r="F1140" s="79"/>
      <c r="G1140" s="79"/>
      <c r="H1140" s="79"/>
      <c r="I1140" s="79"/>
      <c r="J1140" s="79"/>
      <c r="K1140" s="79"/>
      <c r="L1140" s="79"/>
      <c r="M1140" s="79"/>
      <c r="N1140" s="79"/>
      <c r="O1140" s="79"/>
      <c r="P1140" s="79"/>
      <c r="Q1140" s="79"/>
      <c r="R1140" s="79"/>
      <c r="S1140" s="79"/>
      <c r="T1140" s="79"/>
      <c r="U1140" s="79"/>
      <c r="V1140" s="79"/>
      <c r="W1140" s="79"/>
      <c r="X1140" s="79"/>
      <c r="Y1140" s="79"/>
      <c r="Z1140" s="79"/>
      <c r="AA1140" s="79"/>
      <c r="AB1140" s="79"/>
      <c r="AC1140" s="79"/>
      <c r="AD1140" s="79"/>
      <c r="AE1140" s="79"/>
      <c r="AF1140" s="79"/>
      <c r="AG1140" s="79"/>
      <c r="AH1140" s="79"/>
      <c r="AI1140" s="79"/>
    </row>
    <row r="1141" spans="3:35" x14ac:dyDescent="0.25">
      <c r="C1141" s="79"/>
      <c r="D1141" s="79"/>
      <c r="E1141" s="79"/>
      <c r="F1141" s="79"/>
      <c r="G1141" s="79"/>
      <c r="H1141" s="79"/>
      <c r="I1141" s="79"/>
      <c r="J1141" s="79"/>
      <c r="K1141" s="79"/>
      <c r="L1141" s="79"/>
      <c r="M1141" s="79"/>
      <c r="N1141" s="79"/>
      <c r="O1141" s="79"/>
      <c r="P1141" s="79"/>
      <c r="Q1141" s="79"/>
      <c r="R1141" s="79"/>
      <c r="S1141" s="79"/>
      <c r="T1141" s="79"/>
      <c r="U1141" s="79"/>
      <c r="V1141" s="79"/>
      <c r="W1141" s="79"/>
      <c r="X1141" s="79"/>
      <c r="Y1141" s="79"/>
      <c r="Z1141" s="79"/>
      <c r="AA1141" s="79"/>
      <c r="AB1141" s="79"/>
      <c r="AC1141" s="79"/>
      <c r="AD1141" s="79"/>
      <c r="AE1141" s="79"/>
      <c r="AF1141" s="79"/>
      <c r="AG1141" s="79"/>
      <c r="AH1141" s="79"/>
      <c r="AI1141" s="79"/>
    </row>
    <row r="1142" spans="3:35" x14ac:dyDescent="0.25">
      <c r="C1142" s="101"/>
      <c r="D1142" s="101"/>
      <c r="E1142" s="101"/>
      <c r="F1142" s="101"/>
      <c r="G1142" s="101"/>
      <c r="H1142" s="101"/>
      <c r="I1142" s="101"/>
      <c r="J1142" s="101"/>
      <c r="K1142" s="101"/>
      <c r="L1142" s="101"/>
      <c r="M1142" s="101"/>
      <c r="N1142" s="101"/>
      <c r="O1142" s="101"/>
      <c r="P1142" s="101"/>
      <c r="Q1142" s="101"/>
      <c r="R1142" s="101"/>
      <c r="S1142" s="101"/>
      <c r="T1142" s="101"/>
      <c r="U1142" s="101"/>
      <c r="V1142" s="101"/>
      <c r="W1142" s="101"/>
      <c r="X1142" s="101"/>
      <c r="Y1142" s="101"/>
      <c r="Z1142" s="101"/>
      <c r="AA1142" s="101"/>
      <c r="AB1142" s="101"/>
      <c r="AC1142" s="101"/>
      <c r="AD1142" s="101"/>
      <c r="AE1142" s="101"/>
      <c r="AF1142" s="101"/>
      <c r="AG1142" s="101"/>
      <c r="AH1142" s="101"/>
      <c r="AI1142" s="101"/>
    </row>
    <row r="1143" spans="3:35" x14ac:dyDescent="0.25">
      <c r="C1143" s="101"/>
      <c r="D1143" s="101"/>
      <c r="E1143" s="101"/>
      <c r="F1143" s="101"/>
      <c r="G1143" s="101"/>
      <c r="H1143" s="101"/>
      <c r="I1143" s="101"/>
      <c r="J1143" s="101"/>
      <c r="K1143" s="101"/>
      <c r="L1143" s="101"/>
      <c r="M1143" s="101"/>
      <c r="N1143" s="101"/>
      <c r="O1143" s="101"/>
      <c r="P1143" s="101"/>
      <c r="Q1143" s="101"/>
      <c r="R1143" s="101"/>
      <c r="S1143" s="101"/>
      <c r="T1143" s="101"/>
      <c r="U1143" s="101"/>
      <c r="V1143" s="101"/>
      <c r="W1143" s="101"/>
      <c r="X1143" s="101"/>
      <c r="Y1143" s="101"/>
      <c r="Z1143" s="101"/>
      <c r="AA1143" s="101"/>
      <c r="AB1143" s="101"/>
      <c r="AC1143" s="101"/>
      <c r="AD1143" s="101"/>
      <c r="AE1143" s="101"/>
      <c r="AF1143" s="101"/>
      <c r="AG1143" s="101"/>
      <c r="AH1143" s="101"/>
      <c r="AI1143" s="101"/>
    </row>
    <row r="1144" spans="3:35" x14ac:dyDescent="0.25">
      <c r="C1144" s="79"/>
      <c r="D1144" s="79"/>
      <c r="E1144" s="80"/>
      <c r="F1144" s="80"/>
      <c r="G1144" s="80"/>
      <c r="H1144" s="80"/>
      <c r="I1144" s="80"/>
      <c r="J1144" s="85"/>
      <c r="K1144" s="86"/>
      <c r="L1144" s="85"/>
      <c r="M1144" s="87"/>
      <c r="N1144" s="87"/>
      <c r="O1144" s="87"/>
      <c r="P1144" s="87"/>
      <c r="Q1144" s="87"/>
      <c r="R1144" s="80"/>
      <c r="S1144" s="80"/>
      <c r="T1144" s="79"/>
      <c r="U1144" s="79"/>
      <c r="V1144" s="80"/>
      <c r="W1144" s="80"/>
      <c r="X1144" s="80"/>
      <c r="Y1144" s="80"/>
      <c r="Z1144" s="80"/>
      <c r="AA1144" s="85"/>
      <c r="AB1144" s="86"/>
      <c r="AC1144" s="85"/>
      <c r="AD1144" s="87"/>
      <c r="AE1144" s="87"/>
      <c r="AF1144" s="87"/>
      <c r="AG1144" s="87"/>
      <c r="AH1144" s="87"/>
      <c r="AI1144" s="80"/>
    </row>
    <row r="1145" spans="3:35" x14ac:dyDescent="0.25">
      <c r="C1145" s="79"/>
      <c r="D1145" s="79"/>
      <c r="E1145" s="80"/>
      <c r="F1145" s="80"/>
      <c r="G1145" s="80"/>
      <c r="H1145" s="80"/>
      <c r="I1145" s="80"/>
      <c r="J1145" s="87"/>
      <c r="K1145" s="87"/>
      <c r="L1145" s="87"/>
      <c r="M1145" s="87"/>
      <c r="N1145" s="87"/>
      <c r="O1145" s="87"/>
      <c r="P1145" s="87"/>
      <c r="Q1145" s="87"/>
      <c r="R1145" s="80"/>
      <c r="S1145" s="80"/>
      <c r="T1145" s="79"/>
      <c r="U1145" s="79"/>
      <c r="V1145" s="80"/>
      <c r="W1145" s="80"/>
      <c r="X1145" s="80"/>
      <c r="Y1145" s="80"/>
      <c r="Z1145" s="80"/>
      <c r="AA1145" s="87"/>
      <c r="AB1145" s="87"/>
      <c r="AC1145" s="87"/>
      <c r="AD1145" s="87"/>
      <c r="AE1145" s="87"/>
      <c r="AF1145" s="87"/>
      <c r="AG1145" s="87"/>
      <c r="AH1145" s="87"/>
      <c r="AI1145" s="80"/>
    </row>
    <row r="1146" spans="3:35" x14ac:dyDescent="0.25">
      <c r="C1146" s="79"/>
      <c r="D1146" s="79"/>
      <c r="E1146" s="88"/>
      <c r="F1146" s="88"/>
      <c r="G1146" s="88"/>
      <c r="H1146" s="88"/>
      <c r="I1146" s="88"/>
      <c r="J1146" s="87"/>
      <c r="K1146" s="87"/>
      <c r="L1146" s="87"/>
      <c r="M1146" s="87"/>
      <c r="N1146" s="87"/>
      <c r="O1146" s="87"/>
      <c r="P1146" s="87"/>
      <c r="Q1146" s="87"/>
      <c r="R1146" s="80"/>
      <c r="S1146" s="80"/>
      <c r="T1146" s="79"/>
      <c r="U1146" s="79"/>
      <c r="V1146" s="88"/>
      <c r="W1146" s="88"/>
      <c r="X1146" s="88"/>
      <c r="Y1146" s="88"/>
      <c r="Z1146" s="88"/>
      <c r="AA1146" s="87"/>
      <c r="AB1146" s="87"/>
      <c r="AC1146" s="87"/>
      <c r="AD1146" s="87"/>
      <c r="AE1146" s="87"/>
      <c r="AF1146" s="87"/>
      <c r="AG1146" s="87"/>
      <c r="AH1146" s="87"/>
      <c r="AI1146" s="80"/>
    </row>
    <row r="1147" spans="3:35" x14ac:dyDescent="0.25">
      <c r="C1147" s="79"/>
      <c r="D1147" s="79"/>
      <c r="E1147" s="88"/>
      <c r="F1147" s="88"/>
      <c r="G1147" s="88"/>
      <c r="H1147" s="88"/>
      <c r="I1147" s="88"/>
      <c r="J1147" s="87"/>
      <c r="K1147" s="87"/>
      <c r="L1147" s="87"/>
      <c r="M1147" s="87"/>
      <c r="N1147" s="87"/>
      <c r="O1147" s="87"/>
      <c r="P1147" s="87"/>
      <c r="Q1147" s="87"/>
      <c r="R1147" s="80"/>
      <c r="S1147" s="80"/>
      <c r="T1147" s="79"/>
      <c r="U1147" s="79"/>
      <c r="V1147" s="88"/>
      <c r="W1147" s="88"/>
      <c r="X1147" s="88"/>
      <c r="Y1147" s="88"/>
      <c r="Z1147" s="88"/>
      <c r="AA1147" s="87"/>
      <c r="AB1147" s="87"/>
      <c r="AC1147" s="87"/>
      <c r="AD1147" s="87"/>
      <c r="AE1147" s="87"/>
      <c r="AF1147" s="87"/>
      <c r="AG1147" s="87"/>
      <c r="AH1147" s="87"/>
      <c r="AI1147" s="80"/>
    </row>
    <row r="1148" spans="3:35" x14ac:dyDescent="0.25">
      <c r="C1148" s="80"/>
      <c r="D1148" s="80"/>
      <c r="E1148" s="80"/>
      <c r="F1148" s="80"/>
      <c r="G1148" s="80"/>
      <c r="H1148" s="80"/>
      <c r="I1148" s="80"/>
      <c r="J1148" s="80"/>
      <c r="K1148" s="80"/>
      <c r="L1148" s="80"/>
      <c r="M1148" s="80"/>
      <c r="N1148" s="80"/>
      <c r="O1148" s="80"/>
      <c r="P1148" s="80"/>
      <c r="Q1148" s="80"/>
      <c r="R1148" s="80"/>
      <c r="S1148" s="80"/>
      <c r="T1148" s="80"/>
      <c r="U1148" s="80"/>
      <c r="V1148" s="80"/>
      <c r="W1148" s="80"/>
      <c r="X1148" s="80"/>
      <c r="Y1148" s="80"/>
      <c r="Z1148" s="80"/>
      <c r="AA1148" s="80"/>
      <c r="AB1148" s="80"/>
      <c r="AC1148" s="80"/>
      <c r="AD1148" s="80"/>
      <c r="AE1148" s="80"/>
      <c r="AF1148" s="80"/>
      <c r="AG1148" s="80"/>
      <c r="AH1148" s="80"/>
      <c r="AI1148" s="80"/>
    </row>
    <row r="1149" spans="3:35" x14ac:dyDescent="0.25">
      <c r="C1149" s="80"/>
      <c r="D1149" s="82"/>
      <c r="E1149" s="79"/>
      <c r="F1149" s="79"/>
      <c r="G1149" s="79"/>
      <c r="H1149" s="79"/>
      <c r="I1149" s="79"/>
      <c r="J1149" s="79"/>
      <c r="K1149" s="80"/>
      <c r="L1149" s="80"/>
      <c r="M1149" s="80"/>
      <c r="N1149" s="80"/>
      <c r="O1149" s="80"/>
      <c r="P1149" s="80"/>
      <c r="Q1149" s="80"/>
      <c r="R1149" s="80"/>
      <c r="S1149" s="80"/>
      <c r="T1149" s="80"/>
      <c r="U1149" s="82"/>
      <c r="V1149" s="79"/>
      <c r="W1149" s="79"/>
      <c r="X1149" s="79"/>
      <c r="Y1149" s="79"/>
      <c r="Z1149" s="79"/>
      <c r="AA1149" s="79"/>
      <c r="AB1149" s="80"/>
      <c r="AC1149" s="80"/>
      <c r="AD1149" s="80"/>
      <c r="AE1149" s="80"/>
      <c r="AF1149" s="80"/>
      <c r="AG1149" s="80"/>
      <c r="AH1149" s="80"/>
      <c r="AI1149" s="80"/>
    </row>
    <row r="1150" spans="3:35" x14ac:dyDescent="0.25">
      <c r="C1150" s="80"/>
      <c r="D1150" s="79"/>
      <c r="E1150" s="80"/>
      <c r="F1150" s="80"/>
      <c r="G1150" s="80"/>
      <c r="H1150" s="80"/>
      <c r="I1150" s="80"/>
      <c r="J1150" s="87"/>
      <c r="K1150" s="87"/>
      <c r="L1150" s="87"/>
      <c r="M1150" s="87"/>
      <c r="N1150" s="87"/>
      <c r="O1150" s="87"/>
      <c r="P1150" s="87"/>
      <c r="Q1150" s="87"/>
      <c r="R1150" s="80"/>
      <c r="S1150" s="80"/>
      <c r="T1150" s="80"/>
      <c r="U1150" s="79"/>
      <c r="V1150" s="80"/>
      <c r="W1150" s="80"/>
      <c r="X1150" s="80"/>
      <c r="Y1150" s="80"/>
      <c r="Z1150" s="80"/>
      <c r="AA1150" s="87"/>
      <c r="AB1150" s="87"/>
      <c r="AC1150" s="87"/>
      <c r="AD1150" s="87"/>
      <c r="AE1150" s="87"/>
      <c r="AF1150" s="87"/>
      <c r="AG1150" s="87"/>
      <c r="AH1150" s="87"/>
      <c r="AI1150" s="80"/>
    </row>
    <row r="1151" spans="3:35" x14ac:dyDescent="0.25">
      <c r="C1151" s="80"/>
      <c r="D1151" s="79"/>
      <c r="E1151" s="80"/>
      <c r="F1151" s="80"/>
      <c r="G1151" s="80"/>
      <c r="H1151" s="80"/>
      <c r="I1151" s="80"/>
      <c r="J1151" s="87"/>
      <c r="K1151" s="87"/>
      <c r="L1151" s="87"/>
      <c r="M1151" s="87"/>
      <c r="N1151" s="87"/>
      <c r="O1151" s="87"/>
      <c r="P1151" s="87"/>
      <c r="Q1151" s="87"/>
      <c r="R1151" s="80"/>
      <c r="S1151" s="80"/>
      <c r="T1151" s="80"/>
      <c r="U1151" s="79"/>
      <c r="V1151" s="80"/>
      <c r="W1151" s="80"/>
      <c r="X1151" s="80"/>
      <c r="Y1151" s="80"/>
      <c r="Z1151" s="80"/>
      <c r="AA1151" s="87"/>
      <c r="AB1151" s="87"/>
      <c r="AC1151" s="87"/>
      <c r="AD1151" s="87"/>
      <c r="AE1151" s="87"/>
      <c r="AF1151" s="87"/>
      <c r="AG1151" s="87"/>
      <c r="AH1151" s="87"/>
      <c r="AI1151" s="80"/>
    </row>
    <row r="1152" spans="3:35" x14ac:dyDescent="0.25">
      <c r="C1152" s="80"/>
      <c r="D1152" s="79"/>
      <c r="E1152" s="80"/>
      <c r="F1152" s="80"/>
      <c r="G1152" s="80"/>
      <c r="H1152" s="80"/>
      <c r="I1152" s="80"/>
      <c r="J1152" s="87"/>
      <c r="K1152" s="87"/>
      <c r="L1152" s="87"/>
      <c r="M1152" s="87"/>
      <c r="N1152" s="87"/>
      <c r="O1152" s="87"/>
      <c r="P1152" s="87"/>
      <c r="Q1152" s="87"/>
      <c r="R1152" s="80"/>
      <c r="S1152" s="80"/>
      <c r="T1152" s="80"/>
      <c r="U1152" s="79"/>
      <c r="V1152" s="80"/>
      <c r="W1152" s="80"/>
      <c r="X1152" s="80"/>
      <c r="Y1152" s="80"/>
      <c r="Z1152" s="80"/>
      <c r="AA1152" s="87"/>
      <c r="AB1152" s="87"/>
      <c r="AC1152" s="87"/>
      <c r="AD1152" s="87"/>
      <c r="AE1152" s="87"/>
      <c r="AF1152" s="87"/>
      <c r="AG1152" s="87"/>
      <c r="AH1152" s="87"/>
      <c r="AI1152" s="80"/>
    </row>
    <row r="1153" spans="1:35" x14ac:dyDescent="0.25">
      <c r="C1153" s="80"/>
      <c r="D1153" s="80"/>
      <c r="E1153" s="80"/>
      <c r="F1153" s="80"/>
      <c r="G1153" s="80"/>
      <c r="H1153" s="80"/>
      <c r="I1153" s="80"/>
      <c r="J1153" s="80"/>
      <c r="K1153" s="80"/>
      <c r="L1153" s="80"/>
      <c r="M1153" s="80"/>
      <c r="N1153" s="80"/>
      <c r="O1153" s="80"/>
      <c r="P1153" s="80"/>
      <c r="Q1153" s="80"/>
      <c r="R1153" s="80"/>
      <c r="S1153" s="80"/>
      <c r="T1153" s="80"/>
      <c r="U1153" s="80"/>
      <c r="V1153" s="80"/>
      <c r="W1153" s="80"/>
      <c r="X1153" s="80"/>
      <c r="Y1153" s="80"/>
      <c r="Z1153" s="80"/>
      <c r="AA1153" s="80"/>
      <c r="AB1153" s="80"/>
      <c r="AC1153" s="80"/>
      <c r="AD1153" s="80"/>
      <c r="AE1153" s="80"/>
      <c r="AF1153" s="80"/>
      <c r="AG1153" s="80"/>
      <c r="AH1153" s="80"/>
      <c r="AI1153" s="80"/>
    </row>
    <row r="1154" spans="1:35" x14ac:dyDescent="0.25">
      <c r="C1154" s="80"/>
      <c r="D1154" s="82"/>
      <c r="E1154" s="79"/>
      <c r="F1154" s="79"/>
      <c r="G1154" s="79"/>
      <c r="H1154" s="79"/>
      <c r="I1154" s="79"/>
      <c r="J1154" s="79"/>
      <c r="K1154" s="79"/>
      <c r="L1154" s="79"/>
      <c r="M1154" s="79"/>
      <c r="N1154" s="79"/>
      <c r="O1154" s="79"/>
      <c r="P1154" s="80"/>
      <c r="Q1154" s="80"/>
      <c r="R1154" s="80"/>
      <c r="S1154" s="80"/>
      <c r="T1154" s="80"/>
      <c r="U1154" s="82"/>
      <c r="V1154" s="79"/>
      <c r="W1154" s="79"/>
      <c r="X1154" s="79"/>
      <c r="Y1154" s="79"/>
      <c r="Z1154" s="79"/>
      <c r="AA1154" s="79"/>
      <c r="AB1154" s="79"/>
      <c r="AC1154" s="79"/>
      <c r="AD1154" s="79"/>
      <c r="AE1154" s="79"/>
      <c r="AF1154" s="79"/>
      <c r="AG1154" s="80"/>
      <c r="AH1154" s="80"/>
      <c r="AI1154" s="80"/>
    </row>
    <row r="1155" spans="1:35" x14ac:dyDescent="0.25">
      <c r="C1155" s="80"/>
      <c r="D1155" s="79"/>
      <c r="E1155" s="80"/>
      <c r="F1155" s="80"/>
      <c r="G1155" s="80"/>
      <c r="H1155" s="80"/>
      <c r="I1155" s="80"/>
      <c r="J1155" s="87"/>
      <c r="K1155" s="87"/>
      <c r="L1155" s="87"/>
      <c r="M1155" s="87"/>
      <c r="N1155" s="87"/>
      <c r="O1155" s="87"/>
      <c r="P1155" s="87"/>
      <c r="Q1155" s="87"/>
      <c r="R1155" s="80"/>
      <c r="S1155" s="80"/>
      <c r="T1155" s="80"/>
      <c r="U1155" s="79"/>
      <c r="V1155" s="80"/>
      <c r="W1155" s="80"/>
      <c r="X1155" s="80"/>
      <c r="Y1155" s="80"/>
      <c r="Z1155" s="80"/>
      <c r="AA1155" s="87"/>
      <c r="AB1155" s="87"/>
      <c r="AC1155" s="87"/>
      <c r="AD1155" s="87"/>
      <c r="AE1155" s="87"/>
      <c r="AF1155" s="87"/>
      <c r="AG1155" s="87"/>
      <c r="AH1155" s="87"/>
      <c r="AI1155" s="80"/>
    </row>
    <row r="1156" spans="1:35" x14ac:dyDescent="0.25">
      <c r="C1156" s="80"/>
      <c r="D1156" s="79"/>
      <c r="E1156" s="80"/>
      <c r="F1156" s="80"/>
      <c r="G1156" s="80"/>
      <c r="H1156" s="80"/>
      <c r="I1156" s="80"/>
      <c r="J1156" s="87"/>
      <c r="K1156" s="87"/>
      <c r="L1156" s="87"/>
      <c r="M1156" s="87"/>
      <c r="N1156" s="87"/>
      <c r="O1156" s="87"/>
      <c r="P1156" s="87"/>
      <c r="Q1156" s="87"/>
      <c r="R1156" s="80"/>
      <c r="S1156" s="80"/>
      <c r="T1156" s="80"/>
      <c r="U1156" s="79"/>
      <c r="V1156" s="80"/>
      <c r="W1156" s="80"/>
      <c r="X1156" s="80"/>
      <c r="Y1156" s="80"/>
      <c r="Z1156" s="80"/>
      <c r="AA1156" s="87"/>
      <c r="AB1156" s="87"/>
      <c r="AC1156" s="87"/>
      <c r="AD1156" s="87"/>
      <c r="AE1156" s="87"/>
      <c r="AF1156" s="87"/>
      <c r="AG1156" s="87"/>
      <c r="AH1156" s="87"/>
      <c r="AI1156" s="80"/>
    </row>
    <row r="1157" spans="1:35" x14ac:dyDescent="0.25">
      <c r="C1157" s="80"/>
      <c r="D1157" s="79"/>
      <c r="E1157" s="80"/>
      <c r="F1157" s="80"/>
      <c r="G1157" s="80"/>
      <c r="H1157" s="80"/>
      <c r="I1157" s="80"/>
      <c r="J1157" s="87"/>
      <c r="K1157" s="87"/>
      <c r="L1157" s="87"/>
      <c r="M1157" s="87"/>
      <c r="N1157" s="87"/>
      <c r="O1157" s="87"/>
      <c r="P1157" s="87"/>
      <c r="Q1157" s="87"/>
      <c r="R1157" s="80"/>
      <c r="S1157" s="80"/>
      <c r="T1157" s="80"/>
      <c r="U1157" s="79"/>
      <c r="V1157" s="80"/>
      <c r="W1157" s="80"/>
      <c r="X1157" s="80"/>
      <c r="Y1157" s="80"/>
      <c r="Z1157" s="80"/>
      <c r="AA1157" s="87"/>
      <c r="AB1157" s="87"/>
      <c r="AC1157" s="87"/>
      <c r="AD1157" s="87"/>
      <c r="AE1157" s="87"/>
      <c r="AF1157" s="87"/>
      <c r="AG1157" s="87"/>
      <c r="AH1157" s="87"/>
      <c r="AI1157" s="80"/>
    </row>
    <row r="1158" spans="1:35" x14ac:dyDescent="0.25">
      <c r="C1158" s="80"/>
      <c r="D1158" s="88"/>
      <c r="E1158" s="88"/>
      <c r="F1158" s="80"/>
      <c r="G1158" s="88"/>
      <c r="H1158" s="88"/>
      <c r="I1158" s="80"/>
      <c r="J1158" s="88"/>
      <c r="K1158" s="88"/>
      <c r="L1158" s="80"/>
      <c r="M1158" s="88"/>
      <c r="N1158" s="88"/>
      <c r="O1158" s="80"/>
      <c r="P1158" s="88"/>
      <c r="Q1158" s="88"/>
      <c r="R1158" s="80"/>
      <c r="S1158" s="80"/>
      <c r="T1158" s="80"/>
      <c r="U1158" s="88"/>
      <c r="V1158" s="88"/>
      <c r="W1158" s="80"/>
      <c r="X1158" s="88"/>
      <c r="Y1158" s="88"/>
      <c r="Z1158" s="80"/>
      <c r="AA1158" s="88"/>
      <c r="AB1158" s="88"/>
      <c r="AC1158" s="80"/>
      <c r="AD1158" s="88"/>
      <c r="AE1158" s="88"/>
      <c r="AF1158" s="80"/>
      <c r="AG1158" s="88"/>
      <c r="AH1158" s="88"/>
      <c r="AI1158" s="80"/>
    </row>
    <row r="1159" spans="1:35" x14ac:dyDescent="0.25">
      <c r="C1159" s="79"/>
      <c r="D1159" s="79"/>
      <c r="E1159" s="80"/>
      <c r="F1159" s="80"/>
      <c r="G1159" s="80"/>
      <c r="H1159" s="80"/>
      <c r="I1159" s="80"/>
      <c r="J1159" s="85"/>
      <c r="K1159" s="86"/>
      <c r="L1159" s="85"/>
      <c r="M1159" s="87"/>
      <c r="N1159" s="87"/>
      <c r="O1159" s="87"/>
      <c r="P1159" s="87"/>
      <c r="Q1159" s="87"/>
      <c r="R1159" s="80"/>
      <c r="S1159" s="80"/>
      <c r="T1159" s="79"/>
      <c r="U1159" s="79"/>
      <c r="V1159" s="80"/>
      <c r="W1159" s="80"/>
      <c r="X1159" s="80"/>
      <c r="Y1159" s="80"/>
      <c r="Z1159" s="80"/>
      <c r="AA1159" s="85"/>
      <c r="AB1159" s="86"/>
      <c r="AC1159" s="85"/>
      <c r="AD1159" s="87"/>
      <c r="AE1159" s="87"/>
      <c r="AF1159" s="87"/>
      <c r="AG1159" s="87"/>
      <c r="AH1159" s="87"/>
      <c r="AI1159" s="80"/>
    </row>
    <row r="1160" spans="1:35" ht="15.75" thickBot="1" x14ac:dyDescent="0.3">
      <c r="C1160" s="79"/>
      <c r="D1160" s="79"/>
      <c r="E1160" s="88"/>
      <c r="F1160" s="88"/>
      <c r="G1160" s="88"/>
      <c r="H1160" s="88"/>
      <c r="I1160" s="88"/>
      <c r="J1160" s="87"/>
      <c r="K1160" s="87"/>
      <c r="L1160" s="87"/>
      <c r="M1160" s="87"/>
      <c r="N1160" s="87"/>
      <c r="O1160" s="87"/>
      <c r="P1160" s="87"/>
      <c r="Q1160" s="87"/>
      <c r="R1160" s="80"/>
      <c r="S1160" s="89"/>
      <c r="T1160" s="79"/>
      <c r="U1160" s="79"/>
      <c r="V1160" s="88"/>
      <c r="W1160" s="88"/>
      <c r="X1160" s="88"/>
      <c r="Y1160" s="88"/>
      <c r="Z1160" s="88"/>
      <c r="AA1160" s="87"/>
      <c r="AB1160" s="87"/>
      <c r="AC1160" s="87"/>
      <c r="AD1160" s="87"/>
      <c r="AE1160" s="87"/>
      <c r="AF1160" s="87"/>
      <c r="AG1160" s="87"/>
      <c r="AH1160" s="87"/>
      <c r="AI1160" s="90"/>
    </row>
    <row r="1161" spans="1:35" x14ac:dyDescent="0.25">
      <c r="C1161" s="91"/>
      <c r="D1161" s="79"/>
      <c r="E1161" s="88"/>
      <c r="F1161" s="88"/>
      <c r="G1161" s="88"/>
      <c r="H1161" s="88"/>
      <c r="I1161" s="88"/>
      <c r="J1161" s="87"/>
      <c r="K1161" s="87"/>
      <c r="L1161" s="87"/>
      <c r="M1161" s="87"/>
      <c r="N1161" s="87"/>
      <c r="O1161" s="87"/>
      <c r="P1161" s="87"/>
      <c r="Q1161" s="87"/>
      <c r="R1161" s="80"/>
      <c r="S1161" s="89"/>
      <c r="T1161" s="79"/>
      <c r="U1161" s="79"/>
      <c r="V1161" s="88"/>
      <c r="W1161" s="88"/>
      <c r="X1161" s="88"/>
      <c r="Y1161" s="88"/>
      <c r="Z1161" s="88"/>
      <c r="AA1161" s="87"/>
      <c r="AB1161" s="87"/>
      <c r="AC1161" s="87"/>
      <c r="AD1161" s="87"/>
      <c r="AE1161" s="87"/>
      <c r="AF1161" s="87"/>
      <c r="AG1161" s="87"/>
      <c r="AH1161" s="92"/>
      <c r="AI1161" s="315" t="str">
        <f>AI53</f>
        <v>003611 Version 4</v>
      </c>
    </row>
    <row r="1162" spans="1:35" ht="15.75" thickBot="1" x14ac:dyDescent="0.3">
      <c r="C1162" s="93"/>
      <c r="D1162" s="94"/>
      <c r="E1162" s="94"/>
      <c r="F1162" s="94"/>
      <c r="G1162" s="94"/>
      <c r="H1162" s="94"/>
      <c r="I1162" s="94"/>
      <c r="J1162" s="94"/>
      <c r="K1162" s="94"/>
      <c r="L1162" s="94"/>
      <c r="M1162" s="94"/>
      <c r="N1162" s="94"/>
      <c r="O1162" s="94"/>
      <c r="P1162" s="94"/>
      <c r="Q1162" s="94"/>
      <c r="R1162" s="94"/>
      <c r="S1162" s="95"/>
      <c r="T1162" s="94"/>
      <c r="U1162" s="94"/>
      <c r="V1162" s="94"/>
      <c r="W1162" s="94"/>
      <c r="X1162" s="94"/>
      <c r="Y1162" s="94"/>
      <c r="Z1162" s="94"/>
      <c r="AA1162" s="94"/>
      <c r="AB1162" s="94"/>
      <c r="AC1162" s="94"/>
      <c r="AD1162" s="94"/>
      <c r="AE1162" s="94"/>
      <c r="AF1162" s="94"/>
      <c r="AG1162" s="94"/>
      <c r="AH1162" s="96"/>
      <c r="AI1162" s="316"/>
    </row>
    <row r="1163" spans="1:35" x14ac:dyDescent="0.25">
      <c r="C1163" s="7"/>
      <c r="D1163" s="9"/>
      <c r="E1163" s="27"/>
      <c r="F1163" s="27"/>
      <c r="G1163" s="27"/>
      <c r="H1163" s="27"/>
      <c r="I1163" s="27"/>
      <c r="J1163" s="27"/>
      <c r="K1163" s="27"/>
      <c r="L1163" s="27"/>
      <c r="M1163" s="27"/>
      <c r="N1163" s="27"/>
      <c r="O1163" s="27"/>
      <c r="P1163" s="27"/>
      <c r="Q1163" s="27"/>
      <c r="R1163" s="27"/>
      <c r="S1163" s="27"/>
      <c r="T1163" s="27"/>
      <c r="U1163" s="27"/>
      <c r="V1163" s="27"/>
      <c r="W1163" s="27"/>
      <c r="X1163" s="27"/>
      <c r="Y1163" s="27"/>
      <c r="Z1163" s="27"/>
      <c r="AA1163" s="27"/>
      <c r="AB1163" s="27"/>
      <c r="AC1163" s="27"/>
      <c r="AD1163" s="27"/>
      <c r="AE1163" s="27"/>
      <c r="AF1163" s="27"/>
      <c r="AG1163" s="27"/>
      <c r="AH1163" s="7"/>
      <c r="AI1163" s="316"/>
    </row>
    <row r="1164" spans="1:35" x14ac:dyDescent="0.25">
      <c r="C1164" s="7"/>
      <c r="D1164" s="9"/>
      <c r="E1164" s="27"/>
      <c r="F1164" s="27"/>
      <c r="G1164" s="27"/>
      <c r="H1164" s="27"/>
      <c r="I1164" s="27"/>
      <c r="J1164" s="27"/>
      <c r="K1164" s="27"/>
      <c r="L1164" s="27"/>
      <c r="M1164" s="27"/>
      <c r="N1164" s="27"/>
      <c r="O1164" s="27"/>
      <c r="P1164" s="27"/>
      <c r="Q1164" s="27"/>
      <c r="R1164" s="27"/>
      <c r="S1164" s="27"/>
      <c r="T1164" s="27"/>
      <c r="U1164" s="27"/>
      <c r="V1164" s="27"/>
      <c r="W1164" s="27"/>
      <c r="X1164" s="27"/>
      <c r="Y1164" s="27"/>
      <c r="Z1164" s="27"/>
      <c r="AA1164" s="27"/>
      <c r="AB1164" s="27"/>
      <c r="AC1164" s="27"/>
      <c r="AD1164" s="27"/>
      <c r="AE1164" s="27"/>
      <c r="AF1164" s="27"/>
      <c r="AG1164" s="27"/>
      <c r="AH1164" s="7"/>
      <c r="AI1164" s="316"/>
    </row>
    <row r="1165" spans="1:35" x14ac:dyDescent="0.25">
      <c r="A1165" s="363" t="s">
        <v>1904</v>
      </c>
      <c r="B1165" s="363"/>
      <c r="C1165" s="7"/>
      <c r="D1165" s="9"/>
      <c r="E1165" s="27"/>
      <c r="F1165" s="27"/>
      <c r="G1165" s="27"/>
      <c r="H1165" s="27"/>
      <c r="I1165" s="27"/>
      <c r="J1165" s="27"/>
      <c r="K1165" s="27"/>
      <c r="L1165" s="27"/>
      <c r="M1165" s="27"/>
      <c r="N1165" s="27"/>
      <c r="O1165" s="27"/>
      <c r="P1165" s="27"/>
      <c r="Q1165" s="27"/>
      <c r="R1165" s="27"/>
      <c r="S1165" s="27"/>
      <c r="T1165" s="27"/>
      <c r="U1165" s="27"/>
      <c r="V1165" s="27"/>
      <c r="W1165" s="27"/>
      <c r="X1165" s="27"/>
      <c r="Y1165" s="27"/>
      <c r="Z1165" s="27"/>
      <c r="AA1165" s="27"/>
      <c r="AB1165" s="27"/>
      <c r="AC1165" s="27"/>
      <c r="AD1165" s="27"/>
      <c r="AE1165" s="27"/>
      <c r="AF1165" s="27"/>
      <c r="AG1165" s="27"/>
      <c r="AH1165" s="7"/>
      <c r="AI1165" s="316"/>
    </row>
    <row r="1166" spans="1:35" x14ac:dyDescent="0.25">
      <c r="A1166" s="173" t="s">
        <v>739</v>
      </c>
      <c r="C1166" s="7"/>
      <c r="D1166" s="9"/>
      <c r="E1166" s="27"/>
      <c r="F1166" s="27"/>
      <c r="G1166" s="27"/>
      <c r="H1166" s="27"/>
      <c r="I1166" s="27"/>
      <c r="J1166" s="27"/>
      <c r="K1166" s="27"/>
      <c r="L1166" s="27"/>
      <c r="M1166" s="27"/>
      <c r="N1166" s="27"/>
      <c r="O1166" s="27"/>
      <c r="P1166" s="27"/>
      <c r="Q1166" s="27"/>
      <c r="R1166" s="27"/>
      <c r="S1166" s="27"/>
      <c r="T1166" s="27"/>
      <c r="U1166" s="27"/>
      <c r="V1166" s="27"/>
      <c r="W1166" s="27"/>
      <c r="X1166" s="27"/>
      <c r="Y1166" s="27"/>
      <c r="Z1166" s="27"/>
      <c r="AA1166" s="27"/>
      <c r="AB1166" s="27"/>
      <c r="AC1166" s="27"/>
      <c r="AD1166" s="27"/>
      <c r="AE1166" s="27"/>
      <c r="AF1166" s="27"/>
      <c r="AG1166" s="27"/>
      <c r="AH1166" s="7"/>
      <c r="AI1166" s="316"/>
    </row>
    <row r="1167" spans="1:35" ht="15.75" thickBot="1" x14ac:dyDescent="0.3">
      <c r="C1167" s="362" t="s">
        <v>3794</v>
      </c>
      <c r="D1167" s="362"/>
      <c r="E1167" s="362"/>
      <c r="F1167" s="362"/>
      <c r="G1167" s="362"/>
      <c r="H1167" s="362"/>
      <c r="I1167" s="362"/>
      <c r="J1167" s="362"/>
      <c r="K1167" s="362"/>
      <c r="L1167" s="362"/>
      <c r="M1167" s="362"/>
      <c r="N1167" s="362"/>
      <c r="O1167" s="362"/>
      <c r="P1167" s="362"/>
      <c r="Q1167" s="362"/>
      <c r="R1167" s="362"/>
      <c r="S1167" s="362"/>
      <c r="T1167" s="362"/>
      <c r="U1167" s="362"/>
      <c r="V1167" s="362"/>
      <c r="W1167" s="362"/>
      <c r="X1167" s="362"/>
      <c r="Y1167" s="362"/>
      <c r="Z1167" s="362"/>
      <c r="AA1167" s="362"/>
      <c r="AB1167" s="362"/>
      <c r="AC1167" s="362"/>
      <c r="AD1167" s="362"/>
      <c r="AE1167" s="362"/>
      <c r="AF1167" s="362"/>
      <c r="AG1167" s="362"/>
      <c r="AH1167" s="362"/>
      <c r="AI1167" s="362"/>
    </row>
    <row r="1168" spans="1:35" x14ac:dyDescent="0.25">
      <c r="C1168" s="319"/>
      <c r="D1168" s="320"/>
      <c r="E1168" s="320"/>
      <c r="F1168" s="320"/>
      <c r="G1168" s="320"/>
      <c r="H1168" s="320"/>
      <c r="I1168" s="320"/>
      <c r="J1168" s="323" t="s">
        <v>58</v>
      </c>
      <c r="K1168" s="324"/>
      <c r="L1168" s="324"/>
      <c r="M1168" s="324"/>
      <c r="N1168" s="324"/>
      <c r="O1168" s="324"/>
      <c r="P1168" s="324"/>
      <c r="Q1168" s="324"/>
      <c r="R1168" s="324"/>
      <c r="S1168" s="324"/>
      <c r="T1168" s="324"/>
      <c r="U1168" s="324"/>
      <c r="V1168" s="324"/>
      <c r="W1168" s="324"/>
      <c r="X1168" s="324"/>
      <c r="Y1168" s="324"/>
      <c r="Z1168" s="324"/>
      <c r="AA1168" s="324"/>
      <c r="AB1168" s="325"/>
      <c r="AC1168" s="332" t="s">
        <v>772</v>
      </c>
      <c r="AD1168" s="333"/>
      <c r="AE1168" s="333"/>
      <c r="AF1168" s="333"/>
      <c r="AG1168" s="333"/>
      <c r="AH1168" s="333"/>
      <c r="AI1168" s="334"/>
    </row>
    <row r="1169" spans="3:35" ht="15.75" thickBot="1" x14ac:dyDescent="0.3">
      <c r="C1169" s="321"/>
      <c r="D1169" s="322"/>
      <c r="E1169" s="322"/>
      <c r="F1169" s="322"/>
      <c r="G1169" s="322"/>
      <c r="H1169" s="322"/>
      <c r="I1169" s="322"/>
      <c r="J1169" s="326"/>
      <c r="K1169" s="327"/>
      <c r="L1169" s="327"/>
      <c r="M1169" s="327"/>
      <c r="N1169" s="327"/>
      <c r="O1169" s="327"/>
      <c r="P1169" s="327"/>
      <c r="Q1169" s="327"/>
      <c r="R1169" s="327"/>
      <c r="S1169" s="327"/>
      <c r="T1169" s="327"/>
      <c r="U1169" s="327"/>
      <c r="V1169" s="327"/>
      <c r="W1169" s="327"/>
      <c r="X1169" s="327"/>
      <c r="Y1169" s="327"/>
      <c r="Z1169" s="327"/>
      <c r="AA1169" s="327"/>
      <c r="AB1169" s="328"/>
      <c r="AC1169" s="335" t="str">
        <f>IF($AC$2&lt;&gt;"",$AC$2,"")</f>
        <v/>
      </c>
      <c r="AD1169" s="336"/>
      <c r="AE1169" s="336"/>
      <c r="AF1169" s="336"/>
      <c r="AG1169" s="336"/>
      <c r="AH1169" s="336"/>
      <c r="AI1169" s="337"/>
    </row>
    <row r="1170" spans="3:35" x14ac:dyDescent="0.25">
      <c r="C1170" s="338" t="s">
        <v>1906</v>
      </c>
      <c r="D1170" s="339"/>
      <c r="E1170" s="339"/>
      <c r="F1170" s="339"/>
      <c r="G1170" s="339"/>
      <c r="H1170" s="339"/>
      <c r="I1170" s="340"/>
      <c r="J1170" s="326"/>
      <c r="K1170" s="327"/>
      <c r="L1170" s="327"/>
      <c r="M1170" s="327"/>
      <c r="N1170" s="327"/>
      <c r="O1170" s="327"/>
      <c r="P1170" s="327"/>
      <c r="Q1170" s="327"/>
      <c r="R1170" s="327"/>
      <c r="S1170" s="327"/>
      <c r="T1170" s="327"/>
      <c r="U1170" s="327"/>
      <c r="V1170" s="327"/>
      <c r="W1170" s="327"/>
      <c r="X1170" s="327"/>
      <c r="Y1170" s="327"/>
      <c r="Z1170" s="327"/>
      <c r="AA1170" s="327"/>
      <c r="AB1170" s="328"/>
      <c r="AC1170" s="323" t="s">
        <v>59</v>
      </c>
      <c r="AD1170" s="324"/>
      <c r="AE1170" s="324"/>
      <c r="AF1170" s="324"/>
      <c r="AG1170" s="324"/>
      <c r="AH1170" s="324"/>
      <c r="AI1170" s="325"/>
    </row>
    <row r="1171" spans="3:35" ht="15.75" thickBot="1" x14ac:dyDescent="0.3">
      <c r="C1171" s="341" t="s">
        <v>1905</v>
      </c>
      <c r="D1171" s="342"/>
      <c r="E1171" s="342"/>
      <c r="F1171" s="342"/>
      <c r="G1171" s="342"/>
      <c r="H1171" s="342"/>
      <c r="I1171" s="343"/>
      <c r="J1171" s="326"/>
      <c r="K1171" s="327"/>
      <c r="L1171" s="327"/>
      <c r="M1171" s="327"/>
      <c r="N1171" s="327"/>
      <c r="O1171" s="327"/>
      <c r="P1171" s="327"/>
      <c r="Q1171" s="327"/>
      <c r="R1171" s="327"/>
      <c r="S1171" s="327"/>
      <c r="T1171" s="327"/>
      <c r="U1171" s="327"/>
      <c r="V1171" s="327"/>
      <c r="W1171" s="327"/>
      <c r="X1171" s="327"/>
      <c r="Y1171" s="327"/>
      <c r="Z1171" s="327"/>
      <c r="AA1171" s="327"/>
      <c r="AB1171" s="328"/>
      <c r="AC1171" s="335" t="str">
        <f>IF($AC$4&lt;&gt;"",$AC$4,"")</f>
        <v/>
      </c>
      <c r="AD1171" s="336"/>
      <c r="AE1171" s="336"/>
      <c r="AF1171" s="336"/>
      <c r="AG1171" s="336"/>
      <c r="AH1171" s="336"/>
      <c r="AI1171" s="337"/>
    </row>
    <row r="1172" spans="3:35" ht="15.75" thickBot="1" x14ac:dyDescent="0.3">
      <c r="C1172" s="344"/>
      <c r="D1172" s="345"/>
      <c r="E1172" s="345"/>
      <c r="F1172" s="345"/>
      <c r="G1172" s="345"/>
      <c r="H1172" s="345"/>
      <c r="I1172" s="346"/>
      <c r="J1172" s="329"/>
      <c r="K1172" s="330"/>
      <c r="L1172" s="330"/>
      <c r="M1172" s="330"/>
      <c r="N1172" s="330"/>
      <c r="O1172" s="330"/>
      <c r="P1172" s="330"/>
      <c r="Q1172" s="330"/>
      <c r="R1172" s="330"/>
      <c r="S1172" s="330"/>
      <c r="T1172" s="330"/>
      <c r="U1172" s="330"/>
      <c r="V1172" s="330"/>
      <c r="W1172" s="330"/>
      <c r="X1172" s="330"/>
      <c r="Y1172" s="330"/>
      <c r="Z1172" s="330"/>
      <c r="AA1172" s="330"/>
      <c r="AB1172" s="331"/>
      <c r="AC1172" s="347" t="s">
        <v>1921</v>
      </c>
      <c r="AD1172" s="348"/>
      <c r="AE1172" s="348"/>
      <c r="AF1172" s="348"/>
      <c r="AG1172" s="349" t="str">
        <f>IF($AG$5&lt;&gt;"",$AG$5,"")</f>
        <v>3</v>
      </c>
      <c r="AH1172" s="349"/>
      <c r="AI1172" s="75"/>
    </row>
    <row r="1173" spans="3:35" x14ac:dyDescent="0.25">
      <c r="C1173" s="21"/>
      <c r="D1173" s="21"/>
      <c r="E1173" s="21"/>
      <c r="F1173" s="21"/>
      <c r="G1173" s="21"/>
      <c r="H1173" s="21"/>
      <c r="I1173" s="21"/>
      <c r="J1173" s="21"/>
      <c r="K1173" s="21"/>
      <c r="L1173" s="21"/>
      <c r="M1173" s="21"/>
      <c r="N1173" s="21"/>
      <c r="O1173" s="21"/>
      <c r="P1173" s="21"/>
      <c r="Q1173" s="21"/>
      <c r="R1173" s="21"/>
      <c r="S1173" s="21"/>
      <c r="T1173" s="21"/>
      <c r="U1173" s="21"/>
      <c r="V1173" s="21"/>
      <c r="W1173" s="21"/>
      <c r="X1173" s="21"/>
      <c r="Y1173" s="21"/>
      <c r="Z1173" s="21"/>
      <c r="AA1173" s="21"/>
      <c r="AB1173" s="21"/>
      <c r="AC1173" s="21"/>
      <c r="AD1173" s="21"/>
      <c r="AE1173" s="21"/>
      <c r="AF1173" s="21"/>
      <c r="AG1173" s="21"/>
      <c r="AH1173" s="7"/>
      <c r="AI1173" s="7"/>
    </row>
    <row r="1174" spans="3:35" ht="18.75" x14ac:dyDescent="0.3">
      <c r="C1174" s="78"/>
      <c r="D1174" s="79"/>
      <c r="E1174" s="80"/>
      <c r="F1174" s="80"/>
      <c r="G1174" s="80"/>
      <c r="H1174" s="79"/>
      <c r="I1174" s="79"/>
      <c r="J1174" s="79"/>
      <c r="K1174" s="79"/>
      <c r="L1174" s="79"/>
      <c r="M1174" s="79"/>
      <c r="N1174" s="79"/>
      <c r="O1174" s="79"/>
      <c r="P1174" s="81"/>
      <c r="Q1174" s="81"/>
      <c r="R1174" s="81"/>
      <c r="S1174" s="81"/>
      <c r="T1174" s="79"/>
      <c r="U1174" s="79"/>
      <c r="V1174" s="79"/>
      <c r="W1174" s="79"/>
      <c r="X1174" s="79"/>
      <c r="Y1174" s="79"/>
      <c r="Z1174" s="79"/>
      <c r="AA1174" s="79"/>
      <c r="AB1174" s="79"/>
      <c r="AC1174" s="79"/>
      <c r="AD1174" s="79"/>
      <c r="AE1174" s="79"/>
      <c r="AF1174" s="79"/>
      <c r="AG1174" s="79"/>
      <c r="AH1174" s="80"/>
      <c r="AI1174" s="80"/>
    </row>
    <row r="1175" spans="3:35" x14ac:dyDescent="0.25">
      <c r="C1175" s="80"/>
      <c r="D1175" s="99"/>
      <c r="E1175" s="99"/>
      <c r="F1175" s="99"/>
      <c r="G1175" s="99"/>
      <c r="H1175" s="99"/>
      <c r="I1175" s="99"/>
      <c r="J1175" s="99"/>
      <c r="K1175" s="99"/>
      <c r="L1175" s="99"/>
      <c r="M1175" s="99"/>
      <c r="N1175" s="99"/>
      <c r="O1175" s="99"/>
      <c r="P1175" s="99"/>
      <c r="Q1175" s="99"/>
      <c r="R1175" s="99"/>
      <c r="S1175" s="99"/>
      <c r="T1175" s="99"/>
      <c r="U1175" s="99"/>
      <c r="V1175" s="99"/>
      <c r="W1175" s="99"/>
      <c r="X1175" s="99"/>
      <c r="Y1175" s="99"/>
      <c r="Z1175" s="99"/>
      <c r="AA1175" s="99"/>
      <c r="AB1175" s="99"/>
      <c r="AC1175" s="99"/>
      <c r="AD1175" s="99"/>
      <c r="AE1175" s="99"/>
      <c r="AF1175" s="99"/>
      <c r="AG1175" s="99"/>
      <c r="AH1175" s="79"/>
      <c r="AI1175" s="80"/>
    </row>
    <row r="1176" spans="3:35" x14ac:dyDescent="0.25">
      <c r="C1176" s="80"/>
      <c r="D1176" s="99"/>
      <c r="E1176" s="99"/>
      <c r="F1176" s="99"/>
      <c r="G1176" s="99"/>
      <c r="H1176" s="99"/>
      <c r="I1176" s="99"/>
      <c r="J1176" s="99"/>
      <c r="K1176" s="99"/>
      <c r="L1176" s="99"/>
      <c r="M1176" s="99"/>
      <c r="N1176" s="99"/>
      <c r="O1176" s="99"/>
      <c r="P1176" s="99"/>
      <c r="Q1176" s="99"/>
      <c r="R1176" s="99"/>
      <c r="S1176" s="99"/>
      <c r="T1176" s="99"/>
      <c r="U1176" s="99"/>
      <c r="V1176" s="99"/>
      <c r="W1176" s="99"/>
      <c r="X1176" s="99"/>
      <c r="Y1176" s="99"/>
      <c r="Z1176" s="99"/>
      <c r="AA1176" s="99"/>
      <c r="AB1176" s="99"/>
      <c r="AC1176" s="99"/>
      <c r="AD1176" s="99"/>
      <c r="AE1176" s="99"/>
      <c r="AF1176" s="99"/>
      <c r="AG1176" s="99"/>
      <c r="AH1176" s="79"/>
      <c r="AI1176" s="80"/>
    </row>
    <row r="1177" spans="3:35" x14ac:dyDescent="0.25">
      <c r="C1177" s="80"/>
      <c r="D1177" s="99"/>
      <c r="E1177" s="99"/>
      <c r="F1177" s="99"/>
      <c r="G1177" s="99"/>
      <c r="H1177" s="99"/>
      <c r="I1177" s="99"/>
      <c r="J1177" s="99"/>
      <c r="K1177" s="99"/>
      <c r="L1177" s="99"/>
      <c r="M1177" s="99"/>
      <c r="N1177" s="99"/>
      <c r="O1177" s="99"/>
      <c r="P1177" s="99"/>
      <c r="Q1177" s="99"/>
      <c r="R1177" s="99"/>
      <c r="S1177" s="99"/>
      <c r="T1177" s="99"/>
      <c r="U1177" s="99"/>
      <c r="V1177" s="99"/>
      <c r="W1177" s="99"/>
      <c r="X1177" s="99"/>
      <c r="Y1177" s="99"/>
      <c r="Z1177" s="99"/>
      <c r="AA1177" s="99"/>
      <c r="AB1177" s="99"/>
      <c r="AC1177" s="99"/>
      <c r="AD1177" s="99"/>
      <c r="AE1177" s="99"/>
      <c r="AF1177" s="99"/>
      <c r="AG1177" s="99"/>
      <c r="AH1177" s="79"/>
      <c r="AI1177" s="80"/>
    </row>
    <row r="1178" spans="3:35" x14ac:dyDescent="0.25">
      <c r="C1178" s="79"/>
      <c r="D1178" s="82"/>
      <c r="E1178" s="79"/>
      <c r="F1178" s="79"/>
      <c r="G1178" s="79"/>
      <c r="H1178" s="79"/>
      <c r="I1178" s="79"/>
      <c r="J1178" s="79"/>
      <c r="K1178" s="79"/>
      <c r="L1178" s="79"/>
      <c r="M1178" s="79"/>
      <c r="N1178" s="79"/>
      <c r="O1178" s="79"/>
      <c r="P1178" s="79"/>
      <c r="Q1178" s="79"/>
      <c r="R1178" s="79"/>
      <c r="S1178" s="79"/>
      <c r="T1178" s="79"/>
      <c r="U1178" s="79"/>
      <c r="V1178" s="79"/>
      <c r="W1178" s="79"/>
      <c r="X1178" s="79"/>
      <c r="Y1178" s="79"/>
      <c r="Z1178" s="79"/>
      <c r="AA1178" s="79"/>
      <c r="AB1178" s="79"/>
      <c r="AC1178" s="79"/>
      <c r="AD1178" s="79"/>
      <c r="AE1178" s="79"/>
      <c r="AF1178" s="79"/>
      <c r="AG1178" s="79"/>
      <c r="AH1178" s="79"/>
      <c r="AI1178" s="79"/>
    </row>
    <row r="1179" spans="3:35" x14ac:dyDescent="0.25">
      <c r="C1179" s="79"/>
      <c r="D1179" s="82"/>
      <c r="E1179" s="79"/>
      <c r="F1179" s="79"/>
      <c r="G1179" s="79"/>
      <c r="H1179" s="79"/>
      <c r="I1179" s="79"/>
      <c r="J1179" s="79"/>
      <c r="K1179" s="79"/>
      <c r="L1179" s="79"/>
      <c r="M1179" s="79"/>
      <c r="N1179" s="79"/>
      <c r="O1179" s="79"/>
      <c r="P1179" s="79"/>
      <c r="Q1179" s="79"/>
      <c r="R1179" s="79"/>
      <c r="S1179" s="79"/>
      <c r="T1179" s="79"/>
      <c r="U1179" s="79"/>
      <c r="V1179" s="79"/>
      <c r="W1179" s="79"/>
      <c r="X1179" s="79"/>
      <c r="Y1179" s="79"/>
      <c r="Z1179" s="79"/>
      <c r="AA1179" s="79"/>
      <c r="AB1179" s="79"/>
      <c r="AC1179" s="79"/>
      <c r="AD1179" s="79"/>
      <c r="AE1179" s="79"/>
      <c r="AF1179" s="79"/>
      <c r="AG1179" s="79"/>
      <c r="AH1179" s="79"/>
      <c r="AI1179" s="79"/>
    </row>
    <row r="1180" spans="3:35" x14ac:dyDescent="0.25">
      <c r="C1180" s="100"/>
      <c r="D1180" s="100"/>
      <c r="E1180" s="100"/>
      <c r="F1180" s="100"/>
      <c r="G1180" s="100"/>
      <c r="H1180" s="100"/>
      <c r="I1180" s="100"/>
      <c r="J1180" s="100"/>
      <c r="K1180" s="100"/>
      <c r="L1180" s="100"/>
      <c r="M1180" s="100"/>
      <c r="N1180" s="100"/>
      <c r="O1180" s="100"/>
      <c r="P1180" s="100"/>
      <c r="Q1180" s="100"/>
      <c r="R1180" s="100"/>
      <c r="S1180" s="83"/>
      <c r="T1180" s="100"/>
      <c r="U1180" s="100"/>
      <c r="V1180" s="100"/>
      <c r="W1180" s="100"/>
      <c r="X1180" s="100"/>
      <c r="Y1180" s="100"/>
      <c r="Z1180" s="100"/>
      <c r="AA1180" s="100"/>
      <c r="AB1180" s="100"/>
      <c r="AC1180" s="100"/>
      <c r="AD1180" s="100"/>
      <c r="AE1180" s="100"/>
      <c r="AF1180" s="100"/>
      <c r="AG1180" s="100"/>
      <c r="AH1180" s="100"/>
      <c r="AI1180" s="100"/>
    </row>
    <row r="1181" spans="3:35" x14ac:dyDescent="0.25">
      <c r="C1181" s="100"/>
      <c r="D1181" s="100"/>
      <c r="E1181" s="100"/>
      <c r="F1181" s="100"/>
      <c r="G1181" s="100"/>
      <c r="H1181" s="100"/>
      <c r="I1181" s="100"/>
      <c r="J1181" s="100"/>
      <c r="K1181" s="100"/>
      <c r="L1181" s="100"/>
      <c r="M1181" s="100"/>
      <c r="N1181" s="100"/>
      <c r="O1181" s="100"/>
      <c r="P1181" s="100"/>
      <c r="Q1181" s="100"/>
      <c r="R1181" s="100"/>
      <c r="S1181" s="84"/>
      <c r="T1181" s="100"/>
      <c r="U1181" s="100"/>
      <c r="V1181" s="100"/>
      <c r="W1181" s="100"/>
      <c r="X1181" s="100"/>
      <c r="Y1181" s="100"/>
      <c r="Z1181" s="100"/>
      <c r="AA1181" s="100"/>
      <c r="AB1181" s="100"/>
      <c r="AC1181" s="100"/>
      <c r="AD1181" s="100"/>
      <c r="AE1181" s="100"/>
      <c r="AF1181" s="100"/>
      <c r="AG1181" s="100"/>
      <c r="AH1181" s="100"/>
      <c r="AI1181" s="100"/>
    </row>
    <row r="1182" spans="3:35" x14ac:dyDescent="0.25">
      <c r="C1182" s="79"/>
      <c r="D1182" s="79"/>
      <c r="E1182" s="80"/>
      <c r="F1182" s="80"/>
      <c r="G1182" s="80"/>
      <c r="H1182" s="80"/>
      <c r="I1182" s="80"/>
      <c r="J1182" s="85"/>
      <c r="K1182" s="86"/>
      <c r="L1182" s="85"/>
      <c r="M1182" s="87"/>
      <c r="N1182" s="87"/>
      <c r="O1182" s="87"/>
      <c r="P1182" s="87"/>
      <c r="Q1182" s="87"/>
      <c r="R1182" s="80"/>
      <c r="S1182" s="80"/>
      <c r="T1182" s="80"/>
      <c r="U1182" s="79"/>
      <c r="V1182" s="79"/>
      <c r="W1182" s="80"/>
      <c r="X1182" s="80"/>
      <c r="Y1182" s="80"/>
      <c r="Z1182" s="80"/>
      <c r="AA1182" s="80"/>
      <c r="AB1182" s="85"/>
      <c r="AC1182" s="86"/>
      <c r="AD1182" s="85"/>
      <c r="AE1182" s="87"/>
      <c r="AF1182" s="87"/>
      <c r="AG1182" s="87"/>
      <c r="AH1182" s="87"/>
      <c r="AI1182" s="87"/>
    </row>
    <row r="1183" spans="3:35" x14ac:dyDescent="0.25">
      <c r="C1183" s="79"/>
      <c r="D1183" s="80"/>
      <c r="E1183" s="80"/>
      <c r="F1183" s="80"/>
      <c r="G1183" s="80"/>
      <c r="H1183" s="80"/>
      <c r="I1183" s="80"/>
      <c r="J1183" s="87"/>
      <c r="K1183" s="87"/>
      <c r="L1183" s="87"/>
      <c r="M1183" s="87"/>
      <c r="N1183" s="87"/>
      <c r="O1183" s="87"/>
      <c r="P1183" s="87"/>
      <c r="Q1183" s="87"/>
      <c r="R1183" s="80"/>
      <c r="S1183" s="80"/>
      <c r="T1183" s="80"/>
      <c r="U1183" s="79"/>
      <c r="V1183" s="79"/>
      <c r="W1183" s="80"/>
      <c r="X1183" s="80"/>
      <c r="Y1183" s="80"/>
      <c r="Z1183" s="80"/>
      <c r="AA1183" s="80"/>
      <c r="AB1183" s="87"/>
      <c r="AC1183" s="87"/>
      <c r="AD1183" s="87"/>
      <c r="AE1183" s="87"/>
      <c r="AF1183" s="87"/>
      <c r="AG1183" s="87"/>
      <c r="AH1183" s="87"/>
      <c r="AI1183" s="87"/>
    </row>
    <row r="1184" spans="3:35" x14ac:dyDescent="0.25">
      <c r="C1184" s="79"/>
      <c r="D1184" s="88"/>
      <c r="E1184" s="88"/>
      <c r="F1184" s="88"/>
      <c r="G1184" s="88"/>
      <c r="H1184" s="88"/>
      <c r="I1184" s="87"/>
      <c r="J1184" s="87"/>
      <c r="K1184" s="87"/>
      <c r="L1184" s="87"/>
      <c r="M1184" s="87"/>
      <c r="N1184" s="87"/>
      <c r="O1184" s="87"/>
      <c r="P1184" s="87"/>
      <c r="Q1184" s="87"/>
      <c r="R1184" s="80"/>
      <c r="S1184" s="80"/>
      <c r="T1184" s="80"/>
      <c r="U1184" s="79"/>
      <c r="V1184" s="79"/>
      <c r="W1184" s="88"/>
      <c r="X1184" s="88"/>
      <c r="Y1184" s="88"/>
      <c r="Z1184" s="88"/>
      <c r="AA1184" s="88"/>
      <c r="AB1184" s="87"/>
      <c r="AC1184" s="87"/>
      <c r="AD1184" s="87"/>
      <c r="AE1184" s="87"/>
      <c r="AF1184" s="87"/>
      <c r="AG1184" s="87"/>
      <c r="AH1184" s="87"/>
      <c r="AI1184" s="87"/>
    </row>
    <row r="1185" spans="3:35" x14ac:dyDescent="0.25">
      <c r="C1185" s="79"/>
      <c r="D1185" s="88"/>
      <c r="E1185" s="88"/>
      <c r="F1185" s="88"/>
      <c r="G1185" s="88"/>
      <c r="H1185" s="88"/>
      <c r="I1185" s="87"/>
      <c r="J1185" s="87"/>
      <c r="K1185" s="87"/>
      <c r="L1185" s="87"/>
      <c r="M1185" s="87"/>
      <c r="N1185" s="87"/>
      <c r="O1185" s="87"/>
      <c r="P1185" s="87"/>
      <c r="Q1185" s="87"/>
      <c r="R1185" s="80"/>
      <c r="S1185" s="80"/>
      <c r="T1185" s="80"/>
      <c r="U1185" s="79"/>
      <c r="V1185" s="79"/>
      <c r="W1185" s="88"/>
      <c r="X1185" s="88"/>
      <c r="Y1185" s="88"/>
      <c r="Z1185" s="88"/>
      <c r="AA1185" s="88"/>
      <c r="AB1185" s="87"/>
      <c r="AC1185" s="87"/>
      <c r="AD1185" s="87"/>
      <c r="AE1185" s="87"/>
      <c r="AF1185" s="87"/>
      <c r="AG1185" s="87"/>
      <c r="AH1185" s="87"/>
      <c r="AI1185" s="87"/>
    </row>
    <row r="1186" spans="3:35" x14ac:dyDescent="0.25">
      <c r="C1186" s="80"/>
      <c r="D1186" s="80"/>
      <c r="E1186" s="80"/>
      <c r="F1186" s="80"/>
      <c r="G1186" s="80"/>
      <c r="H1186" s="80"/>
      <c r="I1186" s="80"/>
      <c r="J1186" s="80"/>
      <c r="K1186" s="80"/>
      <c r="L1186" s="80"/>
      <c r="M1186" s="80"/>
      <c r="N1186" s="80"/>
      <c r="O1186" s="80"/>
      <c r="P1186" s="80"/>
      <c r="Q1186" s="80"/>
      <c r="R1186" s="80"/>
      <c r="S1186" s="80"/>
      <c r="T1186" s="80"/>
      <c r="U1186" s="80"/>
      <c r="V1186" s="80"/>
      <c r="W1186" s="80"/>
      <c r="X1186" s="80"/>
      <c r="Y1186" s="80"/>
      <c r="Z1186" s="80"/>
      <c r="AA1186" s="80"/>
      <c r="AB1186" s="80"/>
      <c r="AC1186" s="80"/>
      <c r="AD1186" s="80"/>
      <c r="AE1186" s="80"/>
      <c r="AF1186" s="80"/>
      <c r="AG1186" s="80"/>
      <c r="AH1186" s="80"/>
      <c r="AI1186" s="80"/>
    </row>
    <row r="1187" spans="3:35" x14ac:dyDescent="0.25">
      <c r="C1187" s="80"/>
      <c r="D1187" s="79"/>
      <c r="E1187" s="79"/>
      <c r="F1187" s="79"/>
      <c r="G1187" s="79"/>
      <c r="H1187" s="79"/>
      <c r="I1187" s="79"/>
      <c r="J1187" s="79"/>
      <c r="K1187" s="80"/>
      <c r="L1187" s="80"/>
      <c r="M1187" s="80"/>
      <c r="N1187" s="80"/>
      <c r="O1187" s="80"/>
      <c r="P1187" s="80"/>
      <c r="Q1187" s="80"/>
      <c r="R1187" s="80"/>
      <c r="S1187" s="80"/>
      <c r="T1187" s="80"/>
      <c r="U1187" s="80"/>
      <c r="V1187" s="82"/>
      <c r="W1187" s="79"/>
      <c r="X1187" s="79"/>
      <c r="Y1187" s="79"/>
      <c r="Z1187" s="79"/>
      <c r="AA1187" s="79"/>
      <c r="AB1187" s="79"/>
      <c r="AC1187" s="80"/>
      <c r="AD1187" s="80"/>
      <c r="AE1187" s="80"/>
      <c r="AF1187" s="80"/>
      <c r="AG1187" s="80"/>
      <c r="AH1187" s="80"/>
      <c r="AI1187" s="80"/>
    </row>
    <row r="1188" spans="3:35" x14ac:dyDescent="0.25">
      <c r="C1188" s="80"/>
      <c r="D1188" s="80"/>
      <c r="E1188" s="80"/>
      <c r="F1188" s="80"/>
      <c r="G1188" s="80"/>
      <c r="H1188" s="80"/>
      <c r="I1188" s="87"/>
      <c r="J1188" s="87"/>
      <c r="K1188" s="87"/>
      <c r="L1188" s="87"/>
      <c r="M1188" s="87"/>
      <c r="N1188" s="87"/>
      <c r="O1188" s="87"/>
      <c r="P1188" s="87"/>
      <c r="Q1188" s="87"/>
      <c r="R1188" s="80"/>
      <c r="S1188" s="80"/>
      <c r="T1188" s="80"/>
      <c r="U1188" s="80"/>
      <c r="V1188" s="79"/>
      <c r="W1188" s="80"/>
      <c r="X1188" s="80"/>
      <c r="Y1188" s="80"/>
      <c r="Z1188" s="80"/>
      <c r="AA1188" s="80"/>
      <c r="AB1188" s="87"/>
      <c r="AC1188" s="87"/>
      <c r="AD1188" s="87"/>
      <c r="AE1188" s="87"/>
      <c r="AF1188" s="87"/>
      <c r="AG1188" s="87"/>
      <c r="AH1188" s="87"/>
      <c r="AI1188" s="87"/>
    </row>
    <row r="1189" spans="3:35" x14ac:dyDescent="0.25">
      <c r="C1189" s="80"/>
      <c r="D1189" s="80"/>
      <c r="E1189" s="80"/>
      <c r="F1189" s="80"/>
      <c r="G1189" s="80"/>
      <c r="H1189" s="80"/>
      <c r="I1189" s="87"/>
      <c r="J1189" s="87"/>
      <c r="K1189" s="87"/>
      <c r="L1189" s="87"/>
      <c r="M1189" s="87"/>
      <c r="N1189" s="87"/>
      <c r="O1189" s="87"/>
      <c r="P1189" s="87"/>
      <c r="Q1189" s="87"/>
      <c r="R1189" s="80"/>
      <c r="S1189" s="80"/>
      <c r="T1189" s="80"/>
      <c r="U1189" s="80"/>
      <c r="V1189" s="79"/>
      <c r="W1189" s="80"/>
      <c r="X1189" s="80"/>
      <c r="Y1189" s="80"/>
      <c r="Z1189" s="80"/>
      <c r="AA1189" s="80"/>
      <c r="AB1189" s="87"/>
      <c r="AC1189" s="87"/>
      <c r="AD1189" s="87"/>
      <c r="AE1189" s="87"/>
      <c r="AF1189" s="87"/>
      <c r="AG1189" s="87"/>
      <c r="AH1189" s="87"/>
      <c r="AI1189" s="87"/>
    </row>
    <row r="1190" spans="3:35" x14ac:dyDescent="0.25">
      <c r="C1190" s="80"/>
      <c r="D1190" s="79"/>
      <c r="E1190" s="80"/>
      <c r="F1190" s="80"/>
      <c r="G1190" s="80"/>
      <c r="H1190" s="80"/>
      <c r="I1190" s="87"/>
      <c r="J1190" s="87"/>
      <c r="K1190" s="87"/>
      <c r="L1190" s="87"/>
      <c r="M1190" s="87"/>
      <c r="N1190" s="87"/>
      <c r="O1190" s="87"/>
      <c r="P1190" s="87"/>
      <c r="Q1190" s="87"/>
      <c r="R1190" s="80"/>
      <c r="S1190" s="80"/>
      <c r="T1190" s="80"/>
      <c r="U1190" s="80"/>
      <c r="V1190" s="79"/>
      <c r="W1190" s="80"/>
      <c r="X1190" s="80"/>
      <c r="Y1190" s="80"/>
      <c r="Z1190" s="80"/>
      <c r="AA1190" s="80"/>
      <c r="AB1190" s="87"/>
      <c r="AC1190" s="87"/>
      <c r="AD1190" s="87"/>
      <c r="AE1190" s="87"/>
      <c r="AF1190" s="87"/>
      <c r="AG1190" s="87"/>
      <c r="AH1190" s="87"/>
      <c r="AI1190" s="87"/>
    </row>
    <row r="1191" spans="3:35" x14ac:dyDescent="0.25">
      <c r="C1191" s="80"/>
      <c r="D1191" s="80"/>
      <c r="E1191" s="80"/>
      <c r="F1191" s="80"/>
      <c r="G1191" s="80"/>
      <c r="H1191" s="80"/>
      <c r="I1191" s="80"/>
      <c r="J1191" s="80"/>
      <c r="K1191" s="80"/>
      <c r="L1191" s="80"/>
      <c r="M1191" s="80"/>
      <c r="N1191" s="80"/>
      <c r="O1191" s="80"/>
      <c r="P1191" s="80"/>
      <c r="Q1191" s="80"/>
      <c r="R1191" s="80"/>
      <c r="S1191" s="80"/>
      <c r="T1191" s="80"/>
      <c r="U1191" s="80"/>
      <c r="V1191" s="80"/>
      <c r="W1191" s="80"/>
      <c r="X1191" s="80"/>
      <c r="Y1191" s="80"/>
      <c r="Z1191" s="80"/>
      <c r="AA1191" s="80"/>
      <c r="AB1191" s="80"/>
      <c r="AC1191" s="80"/>
      <c r="AD1191" s="80"/>
      <c r="AE1191" s="80"/>
      <c r="AF1191" s="80"/>
      <c r="AG1191" s="80"/>
      <c r="AH1191" s="80"/>
      <c r="AI1191" s="80"/>
    </row>
    <row r="1192" spans="3:35" x14ac:dyDescent="0.25">
      <c r="C1192" s="80"/>
      <c r="D1192" s="82"/>
      <c r="E1192" s="79"/>
      <c r="F1192" s="79"/>
      <c r="G1192" s="79"/>
      <c r="H1192" s="79"/>
      <c r="I1192" s="79"/>
      <c r="J1192" s="79"/>
      <c r="K1192" s="79"/>
      <c r="L1192" s="79"/>
      <c r="M1192" s="79"/>
      <c r="N1192" s="79"/>
      <c r="O1192" s="79"/>
      <c r="P1192" s="80"/>
      <c r="Q1192" s="80"/>
      <c r="R1192" s="80"/>
      <c r="S1192" s="80"/>
      <c r="T1192" s="80"/>
      <c r="U1192" s="80"/>
      <c r="V1192" s="82"/>
      <c r="W1192" s="79"/>
      <c r="X1192" s="79"/>
      <c r="Y1192" s="79"/>
      <c r="Z1192" s="79"/>
      <c r="AA1192" s="79"/>
      <c r="AB1192" s="79"/>
      <c r="AC1192" s="79"/>
      <c r="AD1192" s="79"/>
      <c r="AE1192" s="79"/>
      <c r="AF1192" s="79"/>
      <c r="AG1192" s="79"/>
      <c r="AH1192" s="80"/>
      <c r="AI1192" s="80"/>
    </row>
    <row r="1193" spans="3:35" x14ac:dyDescent="0.25">
      <c r="C1193" s="80"/>
      <c r="D1193" s="79"/>
      <c r="E1193" s="80"/>
      <c r="F1193" s="80"/>
      <c r="G1193" s="80"/>
      <c r="H1193" s="80"/>
      <c r="I1193" s="80"/>
      <c r="J1193" s="87"/>
      <c r="K1193" s="87"/>
      <c r="L1193" s="87"/>
      <c r="M1193" s="87"/>
      <c r="N1193" s="87"/>
      <c r="O1193" s="87"/>
      <c r="P1193" s="87"/>
      <c r="Q1193" s="87"/>
      <c r="R1193" s="80"/>
      <c r="S1193" s="80"/>
      <c r="T1193" s="80"/>
      <c r="U1193" s="80"/>
      <c r="V1193" s="79"/>
      <c r="W1193" s="80"/>
      <c r="X1193" s="80"/>
      <c r="Y1193" s="80"/>
      <c r="Z1193" s="80"/>
      <c r="AA1193" s="80"/>
      <c r="AB1193" s="87"/>
      <c r="AC1193" s="87"/>
      <c r="AD1193" s="87"/>
      <c r="AE1193" s="87"/>
      <c r="AF1193" s="87"/>
      <c r="AG1193" s="87"/>
      <c r="AH1193" s="87"/>
      <c r="AI1193" s="87"/>
    </row>
    <row r="1194" spans="3:35" x14ac:dyDescent="0.25">
      <c r="C1194" s="80"/>
      <c r="D1194" s="79"/>
      <c r="E1194" s="80"/>
      <c r="F1194" s="80"/>
      <c r="G1194" s="80"/>
      <c r="H1194" s="80"/>
      <c r="I1194" s="80"/>
      <c r="J1194" s="87"/>
      <c r="K1194" s="87"/>
      <c r="L1194" s="87"/>
      <c r="M1194" s="87"/>
      <c r="N1194" s="87"/>
      <c r="O1194" s="87"/>
      <c r="P1194" s="87"/>
      <c r="Q1194" s="87"/>
      <c r="R1194" s="80"/>
      <c r="S1194" s="80"/>
      <c r="T1194" s="80"/>
      <c r="U1194" s="80"/>
      <c r="V1194" s="79"/>
      <c r="W1194" s="80"/>
      <c r="X1194" s="80"/>
      <c r="Y1194" s="80"/>
      <c r="Z1194" s="80"/>
      <c r="AA1194" s="80"/>
      <c r="AB1194" s="87"/>
      <c r="AC1194" s="87"/>
      <c r="AD1194" s="87"/>
      <c r="AE1194" s="87"/>
      <c r="AF1194" s="87"/>
      <c r="AG1194" s="87"/>
      <c r="AH1194" s="87"/>
      <c r="AI1194" s="87"/>
    </row>
    <row r="1195" spans="3:35" x14ac:dyDescent="0.25">
      <c r="C1195" s="80"/>
      <c r="D1195" s="79"/>
      <c r="E1195" s="80"/>
      <c r="F1195" s="80"/>
      <c r="G1195" s="80"/>
      <c r="H1195" s="80"/>
      <c r="I1195" s="80"/>
      <c r="J1195" s="87"/>
      <c r="K1195" s="87"/>
      <c r="L1195" s="87"/>
      <c r="M1195" s="87"/>
      <c r="N1195" s="87"/>
      <c r="O1195" s="87"/>
      <c r="P1195" s="87"/>
      <c r="Q1195" s="87"/>
      <c r="R1195" s="80"/>
      <c r="S1195" s="80"/>
      <c r="T1195" s="80"/>
      <c r="U1195" s="80"/>
      <c r="V1195" s="79"/>
      <c r="W1195" s="80"/>
      <c r="X1195" s="80"/>
      <c r="Y1195" s="80"/>
      <c r="Z1195" s="80"/>
      <c r="AA1195" s="80"/>
      <c r="AB1195" s="87"/>
      <c r="AC1195" s="87"/>
      <c r="AD1195" s="87"/>
      <c r="AE1195" s="87"/>
      <c r="AF1195" s="87"/>
      <c r="AG1195" s="87"/>
      <c r="AH1195" s="87"/>
      <c r="AI1195" s="87"/>
    </row>
    <row r="1196" spans="3:35" x14ac:dyDescent="0.25">
      <c r="C1196" s="80"/>
      <c r="D1196" s="88"/>
      <c r="E1196" s="88"/>
      <c r="F1196" s="80"/>
      <c r="G1196" s="88"/>
      <c r="H1196" s="88"/>
      <c r="I1196" s="80"/>
      <c r="J1196" s="88"/>
      <c r="K1196" s="88"/>
      <c r="L1196" s="80"/>
      <c r="M1196" s="88"/>
      <c r="N1196" s="88"/>
      <c r="O1196" s="80"/>
      <c r="P1196" s="88"/>
      <c r="Q1196" s="88"/>
      <c r="R1196" s="80"/>
      <c r="S1196" s="80"/>
      <c r="T1196" s="80"/>
      <c r="U1196" s="80"/>
      <c r="V1196" s="88"/>
      <c r="W1196" s="88"/>
      <c r="X1196" s="80"/>
      <c r="Y1196" s="88"/>
      <c r="Z1196" s="88"/>
      <c r="AA1196" s="80"/>
      <c r="AB1196" s="88"/>
      <c r="AC1196" s="88"/>
      <c r="AD1196" s="80"/>
      <c r="AE1196" s="88"/>
      <c r="AF1196" s="88"/>
      <c r="AG1196" s="80"/>
      <c r="AH1196" s="88"/>
      <c r="AI1196" s="88"/>
    </row>
    <row r="1197" spans="3:35" x14ac:dyDescent="0.25">
      <c r="C1197" s="79"/>
      <c r="D1197" s="79"/>
      <c r="E1197" s="80"/>
      <c r="F1197" s="80"/>
      <c r="G1197" s="80"/>
      <c r="H1197" s="80"/>
      <c r="I1197" s="80"/>
      <c r="J1197" s="85"/>
      <c r="K1197" s="86"/>
      <c r="L1197" s="85"/>
      <c r="M1197" s="87"/>
      <c r="N1197" s="87"/>
      <c r="O1197" s="87"/>
      <c r="P1197" s="87"/>
      <c r="Q1197" s="87"/>
      <c r="R1197" s="80"/>
      <c r="S1197" s="80"/>
      <c r="T1197" s="80"/>
      <c r="U1197" s="79"/>
      <c r="V1197" s="79"/>
      <c r="W1197" s="80"/>
      <c r="X1197" s="80"/>
      <c r="Y1197" s="80"/>
      <c r="Z1197" s="80"/>
      <c r="AA1197" s="80"/>
      <c r="AB1197" s="85"/>
      <c r="AC1197" s="86"/>
      <c r="AD1197" s="85"/>
      <c r="AE1197" s="87"/>
      <c r="AF1197" s="87"/>
      <c r="AG1197" s="87"/>
      <c r="AH1197" s="87"/>
      <c r="AI1197" s="87"/>
    </row>
    <row r="1198" spans="3:35" x14ac:dyDescent="0.25">
      <c r="C1198" s="79"/>
      <c r="D1198" s="79"/>
      <c r="E1198" s="88"/>
      <c r="F1198" s="88"/>
      <c r="G1198" s="88"/>
      <c r="H1198" s="88"/>
      <c r="I1198" s="88"/>
      <c r="J1198" s="87"/>
      <c r="K1198" s="87"/>
      <c r="L1198" s="87"/>
      <c r="M1198" s="87"/>
      <c r="N1198" s="87"/>
      <c r="O1198" s="87"/>
      <c r="P1198" s="87"/>
      <c r="Q1198" s="87"/>
      <c r="R1198" s="80"/>
      <c r="S1198" s="80"/>
      <c r="T1198" s="80"/>
      <c r="U1198" s="79"/>
      <c r="V1198" s="79"/>
      <c r="W1198" s="88"/>
      <c r="X1198" s="88"/>
      <c r="Y1198" s="88"/>
      <c r="Z1198" s="88"/>
      <c r="AA1198" s="88"/>
      <c r="AB1198" s="87"/>
      <c r="AC1198" s="87"/>
      <c r="AD1198" s="87"/>
      <c r="AE1198" s="87"/>
      <c r="AF1198" s="87"/>
      <c r="AG1198" s="87"/>
      <c r="AH1198" s="87"/>
      <c r="AI1198" s="87"/>
    </row>
    <row r="1199" spans="3:35" x14ac:dyDescent="0.25">
      <c r="C1199" s="79"/>
      <c r="D1199" s="79"/>
      <c r="E1199" s="88"/>
      <c r="F1199" s="88"/>
      <c r="G1199" s="88"/>
      <c r="H1199" s="88"/>
      <c r="I1199" s="88"/>
      <c r="J1199" s="87"/>
      <c r="K1199" s="87"/>
      <c r="L1199" s="87"/>
      <c r="M1199" s="87"/>
      <c r="N1199" s="87"/>
      <c r="O1199" s="87"/>
      <c r="P1199" s="87"/>
      <c r="Q1199" s="87"/>
      <c r="R1199" s="80"/>
      <c r="S1199" s="80"/>
      <c r="T1199" s="80"/>
      <c r="U1199" s="79"/>
      <c r="V1199" s="79"/>
      <c r="W1199" s="88"/>
      <c r="X1199" s="88"/>
      <c r="Y1199" s="88"/>
      <c r="Z1199" s="88"/>
      <c r="AA1199" s="88"/>
      <c r="AB1199" s="87"/>
      <c r="AC1199" s="87"/>
      <c r="AD1199" s="87"/>
      <c r="AE1199" s="87"/>
      <c r="AF1199" s="87"/>
      <c r="AG1199" s="87"/>
      <c r="AH1199" s="87"/>
      <c r="AI1199" s="87"/>
    </row>
    <row r="1200" spans="3:35" x14ac:dyDescent="0.25">
      <c r="C1200" s="79"/>
      <c r="D1200" s="79"/>
      <c r="E1200" s="79"/>
      <c r="F1200" s="79"/>
      <c r="G1200" s="79"/>
      <c r="H1200" s="79"/>
      <c r="I1200" s="79"/>
      <c r="J1200" s="79"/>
      <c r="K1200" s="79"/>
      <c r="L1200" s="79"/>
      <c r="M1200" s="79"/>
      <c r="N1200" s="79"/>
      <c r="O1200" s="79"/>
      <c r="P1200" s="79"/>
      <c r="Q1200" s="79"/>
      <c r="R1200" s="79"/>
      <c r="S1200" s="79"/>
      <c r="T1200" s="80"/>
      <c r="U1200" s="79"/>
      <c r="V1200" s="79"/>
      <c r="W1200" s="79"/>
      <c r="X1200" s="79"/>
      <c r="Y1200" s="79"/>
      <c r="Z1200" s="79"/>
      <c r="AA1200" s="79"/>
      <c r="AB1200" s="79"/>
      <c r="AC1200" s="79"/>
      <c r="AD1200" s="79"/>
      <c r="AE1200" s="79"/>
      <c r="AF1200" s="79"/>
      <c r="AG1200" s="79"/>
      <c r="AH1200" s="79"/>
      <c r="AI1200" s="79"/>
    </row>
    <row r="1201" spans="3:35" x14ac:dyDescent="0.25">
      <c r="C1201" s="79"/>
      <c r="D1201" s="79"/>
      <c r="E1201" s="79"/>
      <c r="F1201" s="79"/>
      <c r="G1201" s="79"/>
      <c r="H1201" s="79"/>
      <c r="I1201" s="79"/>
      <c r="J1201" s="79"/>
      <c r="K1201" s="79"/>
      <c r="L1201" s="79"/>
      <c r="M1201" s="79"/>
      <c r="N1201" s="79"/>
      <c r="O1201" s="79"/>
      <c r="P1201" s="79"/>
      <c r="Q1201" s="79"/>
      <c r="R1201" s="79"/>
      <c r="S1201" s="79"/>
      <c r="T1201" s="79"/>
      <c r="U1201" s="79"/>
      <c r="V1201" s="79"/>
      <c r="W1201" s="79"/>
      <c r="X1201" s="79"/>
      <c r="Y1201" s="79"/>
      <c r="Z1201" s="79"/>
      <c r="AA1201" s="79"/>
      <c r="AB1201" s="79"/>
      <c r="AC1201" s="79"/>
      <c r="AD1201" s="79"/>
      <c r="AE1201" s="79"/>
      <c r="AF1201" s="79"/>
      <c r="AG1201" s="79"/>
      <c r="AH1201" s="79"/>
      <c r="AI1201" s="79"/>
    </row>
    <row r="1202" spans="3:35" x14ac:dyDescent="0.25">
      <c r="C1202" s="79"/>
      <c r="D1202" s="79"/>
      <c r="E1202" s="79"/>
      <c r="F1202" s="79"/>
      <c r="G1202" s="79"/>
      <c r="H1202" s="79"/>
      <c r="I1202" s="79"/>
      <c r="J1202" s="79"/>
      <c r="K1202" s="79"/>
      <c r="L1202" s="79"/>
      <c r="M1202" s="79"/>
      <c r="N1202" s="79"/>
      <c r="O1202" s="79"/>
      <c r="P1202" s="79"/>
      <c r="Q1202" s="79"/>
      <c r="R1202" s="79"/>
      <c r="S1202" s="79"/>
      <c r="T1202" s="79"/>
      <c r="U1202" s="79"/>
      <c r="V1202" s="79"/>
      <c r="W1202" s="79"/>
      <c r="X1202" s="79"/>
      <c r="Y1202" s="79"/>
      <c r="Z1202" s="79"/>
      <c r="AA1202" s="79"/>
      <c r="AB1202" s="79"/>
      <c r="AC1202" s="79"/>
      <c r="AD1202" s="79"/>
      <c r="AE1202" s="79"/>
      <c r="AF1202" s="79"/>
      <c r="AG1202" s="79"/>
      <c r="AH1202" s="79"/>
      <c r="AI1202" s="79"/>
    </row>
    <row r="1203" spans="3:35" x14ac:dyDescent="0.25">
      <c r="C1203" s="79"/>
      <c r="D1203" s="79"/>
      <c r="E1203" s="79"/>
      <c r="F1203" s="79"/>
      <c r="G1203" s="79"/>
      <c r="H1203" s="79"/>
      <c r="I1203" s="79"/>
      <c r="J1203" s="79"/>
      <c r="K1203" s="79"/>
      <c r="L1203" s="79"/>
      <c r="M1203" s="79"/>
      <c r="N1203" s="79"/>
      <c r="O1203" s="79"/>
      <c r="P1203" s="79"/>
      <c r="Q1203" s="79"/>
      <c r="R1203" s="79"/>
      <c r="S1203" s="79"/>
      <c r="T1203" s="79"/>
      <c r="U1203" s="79"/>
      <c r="V1203" s="79"/>
      <c r="W1203" s="79"/>
      <c r="X1203" s="79"/>
      <c r="Y1203" s="79"/>
      <c r="Z1203" s="79"/>
      <c r="AA1203" s="79"/>
      <c r="AB1203" s="79"/>
      <c r="AC1203" s="79"/>
      <c r="AD1203" s="79"/>
      <c r="AE1203" s="79"/>
      <c r="AF1203" s="79"/>
      <c r="AG1203" s="79"/>
      <c r="AH1203" s="79"/>
      <c r="AI1203" s="79"/>
    </row>
    <row r="1204" spans="3:35" x14ac:dyDescent="0.25">
      <c r="C1204" s="101"/>
      <c r="D1204" s="101"/>
      <c r="E1204" s="101"/>
      <c r="F1204" s="101"/>
      <c r="G1204" s="101"/>
      <c r="H1204" s="101"/>
      <c r="I1204" s="101"/>
      <c r="J1204" s="101"/>
      <c r="K1204" s="101"/>
      <c r="L1204" s="101"/>
      <c r="M1204" s="101"/>
      <c r="N1204" s="101"/>
      <c r="O1204" s="101"/>
      <c r="P1204" s="101"/>
      <c r="Q1204" s="101"/>
      <c r="R1204" s="101"/>
      <c r="S1204" s="101"/>
      <c r="T1204" s="101"/>
      <c r="U1204" s="101"/>
      <c r="V1204" s="101"/>
      <c r="W1204" s="101"/>
      <c r="X1204" s="101"/>
      <c r="Y1204" s="101"/>
      <c r="Z1204" s="101"/>
      <c r="AA1204" s="101"/>
      <c r="AB1204" s="101"/>
      <c r="AC1204" s="101"/>
      <c r="AD1204" s="101"/>
      <c r="AE1204" s="101"/>
      <c r="AF1204" s="101"/>
      <c r="AG1204" s="101"/>
      <c r="AH1204" s="101"/>
      <c r="AI1204" s="101"/>
    </row>
    <row r="1205" spans="3:35" x14ac:dyDescent="0.25">
      <c r="C1205" s="101"/>
      <c r="D1205" s="101"/>
      <c r="E1205" s="101"/>
      <c r="F1205" s="101"/>
      <c r="G1205" s="101"/>
      <c r="H1205" s="101"/>
      <c r="I1205" s="101"/>
      <c r="J1205" s="101"/>
      <c r="K1205" s="101"/>
      <c r="L1205" s="101"/>
      <c r="M1205" s="101"/>
      <c r="N1205" s="101"/>
      <c r="O1205" s="101"/>
      <c r="P1205" s="101"/>
      <c r="Q1205" s="101"/>
      <c r="R1205" s="101"/>
      <c r="S1205" s="101"/>
      <c r="T1205" s="101"/>
      <c r="U1205" s="101"/>
      <c r="V1205" s="101"/>
      <c r="W1205" s="101"/>
      <c r="X1205" s="101"/>
      <c r="Y1205" s="101"/>
      <c r="Z1205" s="101"/>
      <c r="AA1205" s="101"/>
      <c r="AB1205" s="101"/>
      <c r="AC1205" s="101"/>
      <c r="AD1205" s="101"/>
      <c r="AE1205" s="101"/>
      <c r="AF1205" s="101"/>
      <c r="AG1205" s="101"/>
      <c r="AH1205" s="101"/>
      <c r="AI1205" s="101"/>
    </row>
    <row r="1206" spans="3:35" x14ac:dyDescent="0.25">
      <c r="C1206" s="79"/>
      <c r="D1206" s="79"/>
      <c r="E1206" s="80"/>
      <c r="F1206" s="80"/>
      <c r="G1206" s="80"/>
      <c r="H1206" s="80"/>
      <c r="I1206" s="80"/>
      <c r="J1206" s="85"/>
      <c r="K1206" s="86"/>
      <c r="L1206" s="85"/>
      <c r="M1206" s="87"/>
      <c r="N1206" s="87"/>
      <c r="O1206" s="87"/>
      <c r="P1206" s="87"/>
      <c r="Q1206" s="87"/>
      <c r="R1206" s="80"/>
      <c r="S1206" s="80"/>
      <c r="T1206" s="79"/>
      <c r="U1206" s="79"/>
      <c r="V1206" s="80"/>
      <c r="W1206" s="80"/>
      <c r="X1206" s="80"/>
      <c r="Y1206" s="80"/>
      <c r="Z1206" s="80"/>
      <c r="AA1206" s="85"/>
      <c r="AB1206" s="86"/>
      <c r="AC1206" s="85"/>
      <c r="AD1206" s="87"/>
      <c r="AE1206" s="87"/>
      <c r="AF1206" s="87"/>
      <c r="AG1206" s="87"/>
      <c r="AH1206" s="87"/>
      <c r="AI1206" s="80"/>
    </row>
    <row r="1207" spans="3:35" x14ac:dyDescent="0.25">
      <c r="C1207" s="79"/>
      <c r="D1207" s="79"/>
      <c r="E1207" s="80"/>
      <c r="F1207" s="80"/>
      <c r="G1207" s="80"/>
      <c r="H1207" s="80"/>
      <c r="I1207" s="80"/>
      <c r="J1207" s="87"/>
      <c r="K1207" s="87"/>
      <c r="L1207" s="87"/>
      <c r="M1207" s="87"/>
      <c r="N1207" s="87"/>
      <c r="O1207" s="87"/>
      <c r="P1207" s="87"/>
      <c r="Q1207" s="87"/>
      <c r="R1207" s="80"/>
      <c r="S1207" s="80"/>
      <c r="T1207" s="79"/>
      <c r="U1207" s="79"/>
      <c r="V1207" s="80"/>
      <c r="W1207" s="80"/>
      <c r="X1207" s="80"/>
      <c r="Y1207" s="80"/>
      <c r="Z1207" s="80"/>
      <c r="AA1207" s="87"/>
      <c r="AB1207" s="87"/>
      <c r="AC1207" s="87"/>
      <c r="AD1207" s="87"/>
      <c r="AE1207" s="87"/>
      <c r="AF1207" s="87"/>
      <c r="AG1207" s="87"/>
      <c r="AH1207" s="87"/>
      <c r="AI1207" s="80"/>
    </row>
    <row r="1208" spans="3:35" x14ac:dyDescent="0.25">
      <c r="C1208" s="79"/>
      <c r="D1208" s="79"/>
      <c r="E1208" s="88"/>
      <c r="F1208" s="88"/>
      <c r="G1208" s="88"/>
      <c r="H1208" s="88"/>
      <c r="I1208" s="88"/>
      <c r="J1208" s="87"/>
      <c r="K1208" s="87"/>
      <c r="L1208" s="87"/>
      <c r="M1208" s="87"/>
      <c r="N1208" s="87"/>
      <c r="O1208" s="87"/>
      <c r="P1208" s="87"/>
      <c r="Q1208" s="87"/>
      <c r="R1208" s="80"/>
      <c r="S1208" s="80"/>
      <c r="T1208" s="79"/>
      <c r="U1208" s="79"/>
      <c r="V1208" s="88"/>
      <c r="W1208" s="88"/>
      <c r="X1208" s="88"/>
      <c r="Y1208" s="88"/>
      <c r="Z1208" s="88"/>
      <c r="AA1208" s="87"/>
      <c r="AB1208" s="87"/>
      <c r="AC1208" s="87"/>
      <c r="AD1208" s="87"/>
      <c r="AE1208" s="87"/>
      <c r="AF1208" s="87"/>
      <c r="AG1208" s="87"/>
      <c r="AH1208" s="87"/>
      <c r="AI1208" s="80"/>
    </row>
    <row r="1209" spans="3:35" x14ac:dyDescent="0.25">
      <c r="C1209" s="79"/>
      <c r="D1209" s="79"/>
      <c r="E1209" s="88"/>
      <c r="F1209" s="88"/>
      <c r="G1209" s="88"/>
      <c r="H1209" s="88"/>
      <c r="I1209" s="88"/>
      <c r="J1209" s="87"/>
      <c r="K1209" s="87"/>
      <c r="L1209" s="87"/>
      <c r="M1209" s="87"/>
      <c r="N1209" s="87"/>
      <c r="O1209" s="87"/>
      <c r="P1209" s="87"/>
      <c r="Q1209" s="87"/>
      <c r="R1209" s="80"/>
      <c r="S1209" s="80"/>
      <c r="T1209" s="79"/>
      <c r="U1209" s="79"/>
      <c r="V1209" s="88"/>
      <c r="W1209" s="88"/>
      <c r="X1209" s="88"/>
      <c r="Y1209" s="88"/>
      <c r="Z1209" s="88"/>
      <c r="AA1209" s="87"/>
      <c r="AB1209" s="87"/>
      <c r="AC1209" s="87"/>
      <c r="AD1209" s="87"/>
      <c r="AE1209" s="87"/>
      <c r="AF1209" s="87"/>
      <c r="AG1209" s="87"/>
      <c r="AH1209" s="87"/>
      <c r="AI1209" s="80"/>
    </row>
    <row r="1210" spans="3:35" x14ac:dyDescent="0.25">
      <c r="C1210" s="80"/>
      <c r="D1210" s="80"/>
      <c r="E1210" s="80"/>
      <c r="F1210" s="80"/>
      <c r="G1210" s="80"/>
      <c r="H1210" s="80"/>
      <c r="I1210" s="80"/>
      <c r="J1210" s="80"/>
      <c r="K1210" s="80"/>
      <c r="L1210" s="80"/>
      <c r="M1210" s="80"/>
      <c r="N1210" s="80"/>
      <c r="O1210" s="80"/>
      <c r="P1210" s="80"/>
      <c r="Q1210" s="80"/>
      <c r="R1210" s="80"/>
      <c r="S1210" s="80"/>
      <c r="T1210" s="80"/>
      <c r="U1210" s="80"/>
      <c r="V1210" s="80"/>
      <c r="W1210" s="80"/>
      <c r="X1210" s="80"/>
      <c r="Y1210" s="80"/>
      <c r="Z1210" s="80"/>
      <c r="AA1210" s="80"/>
      <c r="AB1210" s="80"/>
      <c r="AC1210" s="80"/>
      <c r="AD1210" s="80"/>
      <c r="AE1210" s="80"/>
      <c r="AF1210" s="80"/>
      <c r="AG1210" s="80"/>
      <c r="AH1210" s="80"/>
      <c r="AI1210" s="80"/>
    </row>
    <row r="1211" spans="3:35" x14ac:dyDescent="0.25">
      <c r="C1211" s="80"/>
      <c r="D1211" s="82"/>
      <c r="E1211" s="79"/>
      <c r="F1211" s="79"/>
      <c r="G1211" s="79"/>
      <c r="H1211" s="79"/>
      <c r="I1211" s="79"/>
      <c r="J1211" s="79"/>
      <c r="K1211" s="80"/>
      <c r="L1211" s="80"/>
      <c r="M1211" s="80"/>
      <c r="N1211" s="80"/>
      <c r="O1211" s="80"/>
      <c r="P1211" s="80"/>
      <c r="Q1211" s="80"/>
      <c r="R1211" s="80"/>
      <c r="S1211" s="80"/>
      <c r="T1211" s="80"/>
      <c r="U1211" s="82"/>
      <c r="V1211" s="79"/>
      <c r="W1211" s="79"/>
      <c r="X1211" s="79"/>
      <c r="Y1211" s="79"/>
      <c r="Z1211" s="79"/>
      <c r="AA1211" s="79"/>
      <c r="AB1211" s="80"/>
      <c r="AC1211" s="80"/>
      <c r="AD1211" s="80"/>
      <c r="AE1211" s="80"/>
      <c r="AF1211" s="80"/>
      <c r="AG1211" s="80"/>
      <c r="AH1211" s="80"/>
      <c r="AI1211" s="80"/>
    </row>
    <row r="1212" spans="3:35" x14ac:dyDescent="0.25">
      <c r="C1212" s="80"/>
      <c r="D1212" s="79"/>
      <c r="E1212" s="80"/>
      <c r="F1212" s="80"/>
      <c r="G1212" s="80"/>
      <c r="H1212" s="80"/>
      <c r="I1212" s="80"/>
      <c r="J1212" s="87"/>
      <c r="K1212" s="87"/>
      <c r="L1212" s="87"/>
      <c r="M1212" s="87"/>
      <c r="N1212" s="87"/>
      <c r="O1212" s="87"/>
      <c r="P1212" s="87"/>
      <c r="Q1212" s="87"/>
      <c r="R1212" s="80"/>
      <c r="S1212" s="80"/>
      <c r="T1212" s="80"/>
      <c r="U1212" s="79"/>
      <c r="V1212" s="80"/>
      <c r="W1212" s="80"/>
      <c r="X1212" s="80"/>
      <c r="Y1212" s="80"/>
      <c r="Z1212" s="80"/>
      <c r="AA1212" s="87"/>
      <c r="AB1212" s="87"/>
      <c r="AC1212" s="87"/>
      <c r="AD1212" s="87"/>
      <c r="AE1212" s="87"/>
      <c r="AF1212" s="87"/>
      <c r="AG1212" s="87"/>
      <c r="AH1212" s="87"/>
      <c r="AI1212" s="80"/>
    </row>
    <row r="1213" spans="3:35" x14ac:dyDescent="0.25">
      <c r="C1213" s="80"/>
      <c r="D1213" s="79"/>
      <c r="E1213" s="80"/>
      <c r="F1213" s="80"/>
      <c r="G1213" s="80"/>
      <c r="H1213" s="80"/>
      <c r="I1213" s="80"/>
      <c r="J1213" s="87"/>
      <c r="K1213" s="87"/>
      <c r="L1213" s="87"/>
      <c r="M1213" s="87"/>
      <c r="N1213" s="87"/>
      <c r="O1213" s="87"/>
      <c r="P1213" s="87"/>
      <c r="Q1213" s="87"/>
      <c r="R1213" s="80"/>
      <c r="S1213" s="80"/>
      <c r="T1213" s="80"/>
      <c r="U1213" s="79"/>
      <c r="V1213" s="80"/>
      <c r="W1213" s="80"/>
      <c r="X1213" s="80"/>
      <c r="Y1213" s="80"/>
      <c r="Z1213" s="80"/>
      <c r="AA1213" s="87"/>
      <c r="AB1213" s="87"/>
      <c r="AC1213" s="87"/>
      <c r="AD1213" s="87"/>
      <c r="AE1213" s="87"/>
      <c r="AF1213" s="87"/>
      <c r="AG1213" s="87"/>
      <c r="AH1213" s="87"/>
      <c r="AI1213" s="80"/>
    </row>
    <row r="1214" spans="3:35" x14ac:dyDescent="0.25">
      <c r="C1214" s="80"/>
      <c r="D1214" s="79"/>
      <c r="E1214" s="80"/>
      <c r="F1214" s="80"/>
      <c r="G1214" s="80"/>
      <c r="H1214" s="80"/>
      <c r="I1214" s="80"/>
      <c r="J1214" s="87"/>
      <c r="K1214" s="87"/>
      <c r="L1214" s="87"/>
      <c r="M1214" s="87"/>
      <c r="N1214" s="87"/>
      <c r="O1214" s="87"/>
      <c r="P1214" s="87"/>
      <c r="Q1214" s="87"/>
      <c r="R1214" s="80"/>
      <c r="S1214" s="80"/>
      <c r="T1214" s="80"/>
      <c r="U1214" s="79"/>
      <c r="V1214" s="80"/>
      <c r="W1214" s="80"/>
      <c r="X1214" s="80"/>
      <c r="Y1214" s="80"/>
      <c r="Z1214" s="80"/>
      <c r="AA1214" s="87"/>
      <c r="AB1214" s="87"/>
      <c r="AC1214" s="87"/>
      <c r="AD1214" s="87"/>
      <c r="AE1214" s="87"/>
      <c r="AF1214" s="87"/>
      <c r="AG1214" s="87"/>
      <c r="AH1214" s="87"/>
      <c r="AI1214" s="80"/>
    </row>
    <row r="1215" spans="3:35" x14ac:dyDescent="0.25">
      <c r="C1215" s="80"/>
      <c r="D1215" s="80"/>
      <c r="E1215" s="80"/>
      <c r="F1215" s="80"/>
      <c r="G1215" s="80"/>
      <c r="H1215" s="80"/>
      <c r="I1215" s="80"/>
      <c r="J1215" s="80"/>
      <c r="K1215" s="80"/>
      <c r="L1215" s="80"/>
      <c r="M1215" s="80"/>
      <c r="N1215" s="80"/>
      <c r="O1215" s="80"/>
      <c r="P1215" s="80"/>
      <c r="Q1215" s="80"/>
      <c r="R1215" s="80"/>
      <c r="S1215" s="80"/>
      <c r="T1215" s="80"/>
      <c r="U1215" s="80"/>
      <c r="V1215" s="80"/>
      <c r="W1215" s="80"/>
      <c r="X1215" s="80"/>
      <c r="Y1215" s="80"/>
      <c r="Z1215" s="80"/>
      <c r="AA1215" s="80"/>
      <c r="AB1215" s="80"/>
      <c r="AC1215" s="80"/>
      <c r="AD1215" s="80"/>
      <c r="AE1215" s="80"/>
      <c r="AF1215" s="80"/>
      <c r="AG1215" s="80"/>
      <c r="AH1215" s="80"/>
      <c r="AI1215" s="80"/>
    </row>
    <row r="1216" spans="3:35" x14ac:dyDescent="0.25">
      <c r="C1216" s="80"/>
      <c r="D1216" s="82"/>
      <c r="E1216" s="79"/>
      <c r="F1216" s="79"/>
      <c r="G1216" s="79"/>
      <c r="H1216" s="79"/>
      <c r="I1216" s="79"/>
      <c r="J1216" s="79"/>
      <c r="K1216" s="79"/>
      <c r="L1216" s="79"/>
      <c r="M1216" s="79"/>
      <c r="N1216" s="79"/>
      <c r="O1216" s="79"/>
      <c r="P1216" s="80"/>
      <c r="Q1216" s="80"/>
      <c r="R1216" s="80"/>
      <c r="S1216" s="80"/>
      <c r="T1216" s="80"/>
      <c r="U1216" s="82"/>
      <c r="V1216" s="79"/>
      <c r="W1216" s="79"/>
      <c r="X1216" s="79"/>
      <c r="Y1216" s="79"/>
      <c r="Z1216" s="79"/>
      <c r="AA1216" s="79"/>
      <c r="AB1216" s="79"/>
      <c r="AC1216" s="79"/>
      <c r="AD1216" s="79"/>
      <c r="AE1216" s="79"/>
      <c r="AF1216" s="79"/>
      <c r="AG1216" s="80"/>
      <c r="AH1216" s="80"/>
      <c r="AI1216" s="80"/>
    </row>
    <row r="1217" spans="1:35" x14ac:dyDescent="0.25">
      <c r="C1217" s="80"/>
      <c r="D1217" s="79"/>
      <c r="E1217" s="80"/>
      <c r="F1217" s="80"/>
      <c r="G1217" s="80"/>
      <c r="H1217" s="80"/>
      <c r="I1217" s="80"/>
      <c r="J1217" s="87"/>
      <c r="K1217" s="87"/>
      <c r="L1217" s="87"/>
      <c r="M1217" s="87"/>
      <c r="N1217" s="87"/>
      <c r="O1217" s="87"/>
      <c r="P1217" s="87"/>
      <c r="Q1217" s="87"/>
      <c r="R1217" s="80"/>
      <c r="S1217" s="80"/>
      <c r="T1217" s="80"/>
      <c r="U1217" s="79"/>
      <c r="V1217" s="80"/>
      <c r="W1217" s="80"/>
      <c r="X1217" s="80"/>
      <c r="Y1217" s="80"/>
      <c r="Z1217" s="80"/>
      <c r="AA1217" s="87"/>
      <c r="AB1217" s="87"/>
      <c r="AC1217" s="87"/>
      <c r="AD1217" s="87"/>
      <c r="AE1217" s="87"/>
      <c r="AF1217" s="87"/>
      <c r="AG1217" s="87"/>
      <c r="AH1217" s="87"/>
      <c r="AI1217" s="80"/>
    </row>
    <row r="1218" spans="1:35" x14ac:dyDescent="0.25">
      <c r="C1218" s="80"/>
      <c r="D1218" s="79"/>
      <c r="E1218" s="80"/>
      <c r="F1218" s="80"/>
      <c r="G1218" s="80"/>
      <c r="H1218" s="80"/>
      <c r="I1218" s="80"/>
      <c r="J1218" s="87"/>
      <c r="K1218" s="87"/>
      <c r="L1218" s="87"/>
      <c r="M1218" s="87"/>
      <c r="N1218" s="87"/>
      <c r="O1218" s="87"/>
      <c r="P1218" s="87"/>
      <c r="Q1218" s="87"/>
      <c r="R1218" s="80"/>
      <c r="S1218" s="80"/>
      <c r="T1218" s="80"/>
      <c r="U1218" s="79"/>
      <c r="V1218" s="80"/>
      <c r="W1218" s="80"/>
      <c r="X1218" s="80"/>
      <c r="Y1218" s="80"/>
      <c r="Z1218" s="80"/>
      <c r="AA1218" s="87"/>
      <c r="AB1218" s="87"/>
      <c r="AC1218" s="87"/>
      <c r="AD1218" s="87"/>
      <c r="AE1218" s="87"/>
      <c r="AF1218" s="87"/>
      <c r="AG1218" s="87"/>
      <c r="AH1218" s="87"/>
      <c r="AI1218" s="80"/>
    </row>
    <row r="1219" spans="1:35" x14ac:dyDescent="0.25">
      <c r="C1219" s="80"/>
      <c r="D1219" s="79"/>
      <c r="E1219" s="80"/>
      <c r="F1219" s="80"/>
      <c r="G1219" s="80"/>
      <c r="H1219" s="80"/>
      <c r="I1219" s="80"/>
      <c r="J1219" s="87"/>
      <c r="K1219" s="87"/>
      <c r="L1219" s="87"/>
      <c r="M1219" s="87"/>
      <c r="N1219" s="87"/>
      <c r="O1219" s="87"/>
      <c r="P1219" s="87"/>
      <c r="Q1219" s="87"/>
      <c r="R1219" s="80"/>
      <c r="S1219" s="80"/>
      <c r="T1219" s="80"/>
      <c r="U1219" s="79"/>
      <c r="V1219" s="80"/>
      <c r="W1219" s="80"/>
      <c r="X1219" s="80"/>
      <c r="Y1219" s="80"/>
      <c r="Z1219" s="80"/>
      <c r="AA1219" s="87"/>
      <c r="AB1219" s="87"/>
      <c r="AC1219" s="87"/>
      <c r="AD1219" s="87"/>
      <c r="AE1219" s="87"/>
      <c r="AF1219" s="87"/>
      <c r="AG1219" s="87"/>
      <c r="AH1219" s="87"/>
      <c r="AI1219" s="80"/>
    </row>
    <row r="1220" spans="1:35" x14ac:dyDescent="0.25">
      <c r="C1220" s="80"/>
      <c r="D1220" s="88"/>
      <c r="E1220" s="88"/>
      <c r="F1220" s="80"/>
      <c r="G1220" s="88"/>
      <c r="H1220" s="88"/>
      <c r="I1220" s="80"/>
      <c r="J1220" s="88"/>
      <c r="K1220" s="88"/>
      <c r="L1220" s="80"/>
      <c r="M1220" s="88"/>
      <c r="N1220" s="88"/>
      <c r="O1220" s="80"/>
      <c r="P1220" s="88"/>
      <c r="Q1220" s="88"/>
      <c r="R1220" s="80"/>
      <c r="S1220" s="80"/>
      <c r="T1220" s="80"/>
      <c r="U1220" s="88"/>
      <c r="V1220" s="88"/>
      <c r="W1220" s="80"/>
      <c r="X1220" s="88"/>
      <c r="Y1220" s="88"/>
      <c r="Z1220" s="80"/>
      <c r="AA1220" s="88"/>
      <c r="AB1220" s="88"/>
      <c r="AC1220" s="80"/>
      <c r="AD1220" s="88"/>
      <c r="AE1220" s="88"/>
      <c r="AF1220" s="80"/>
      <c r="AG1220" s="88"/>
      <c r="AH1220" s="88"/>
      <c r="AI1220" s="80"/>
    </row>
    <row r="1221" spans="1:35" x14ac:dyDescent="0.25">
      <c r="C1221" s="79"/>
      <c r="D1221" s="79"/>
      <c r="E1221" s="80"/>
      <c r="F1221" s="80"/>
      <c r="G1221" s="80"/>
      <c r="H1221" s="80"/>
      <c r="I1221" s="80"/>
      <c r="J1221" s="85"/>
      <c r="K1221" s="86"/>
      <c r="L1221" s="85"/>
      <c r="M1221" s="87"/>
      <c r="N1221" s="87"/>
      <c r="O1221" s="87"/>
      <c r="P1221" s="87"/>
      <c r="Q1221" s="87"/>
      <c r="R1221" s="80"/>
      <c r="S1221" s="80"/>
      <c r="T1221" s="79"/>
      <c r="U1221" s="79"/>
      <c r="V1221" s="80"/>
      <c r="W1221" s="80"/>
      <c r="X1221" s="80"/>
      <c r="Y1221" s="80"/>
      <c r="Z1221" s="80"/>
      <c r="AA1221" s="85"/>
      <c r="AB1221" s="86"/>
      <c r="AC1221" s="85"/>
      <c r="AD1221" s="87"/>
      <c r="AE1221" s="87"/>
      <c r="AF1221" s="87"/>
      <c r="AG1221" s="87"/>
      <c r="AH1221" s="87"/>
      <c r="AI1221" s="80"/>
    </row>
    <row r="1222" spans="1:35" ht="15.75" thickBot="1" x14ac:dyDescent="0.3">
      <c r="C1222" s="79"/>
      <c r="D1222" s="79"/>
      <c r="E1222" s="88"/>
      <c r="F1222" s="88"/>
      <c r="G1222" s="88"/>
      <c r="H1222" s="88"/>
      <c r="I1222" s="88"/>
      <c r="J1222" s="87"/>
      <c r="K1222" s="87"/>
      <c r="L1222" s="87"/>
      <c r="M1222" s="87"/>
      <c r="N1222" s="87"/>
      <c r="O1222" s="87"/>
      <c r="P1222" s="87"/>
      <c r="Q1222" s="87"/>
      <c r="R1222" s="80"/>
      <c r="S1222" s="89"/>
      <c r="T1222" s="79"/>
      <c r="U1222" s="79"/>
      <c r="V1222" s="88"/>
      <c r="W1222" s="88"/>
      <c r="X1222" s="88"/>
      <c r="Y1222" s="88"/>
      <c r="Z1222" s="88"/>
      <c r="AA1222" s="87"/>
      <c r="AB1222" s="87"/>
      <c r="AC1222" s="87"/>
      <c r="AD1222" s="87"/>
      <c r="AE1222" s="87"/>
      <c r="AF1222" s="87"/>
      <c r="AG1222" s="87"/>
      <c r="AH1222" s="87"/>
      <c r="AI1222" s="90"/>
    </row>
    <row r="1223" spans="1:35" x14ac:dyDescent="0.25">
      <c r="C1223" s="91"/>
      <c r="D1223" s="79"/>
      <c r="E1223" s="88"/>
      <c r="F1223" s="88"/>
      <c r="G1223" s="88"/>
      <c r="H1223" s="88"/>
      <c r="I1223" s="88"/>
      <c r="J1223" s="87"/>
      <c r="K1223" s="87"/>
      <c r="L1223" s="87"/>
      <c r="M1223" s="87"/>
      <c r="N1223" s="87"/>
      <c r="O1223" s="87"/>
      <c r="P1223" s="87"/>
      <c r="Q1223" s="87"/>
      <c r="R1223" s="80"/>
      <c r="S1223" s="89"/>
      <c r="T1223" s="79"/>
      <c r="U1223" s="79"/>
      <c r="V1223" s="88"/>
      <c r="W1223" s="88"/>
      <c r="X1223" s="88"/>
      <c r="Y1223" s="88"/>
      <c r="Z1223" s="88"/>
      <c r="AA1223" s="87"/>
      <c r="AB1223" s="87"/>
      <c r="AC1223" s="87"/>
      <c r="AD1223" s="87"/>
      <c r="AE1223" s="87"/>
      <c r="AF1223" s="87"/>
      <c r="AG1223" s="87"/>
      <c r="AH1223" s="92"/>
      <c r="AI1223" s="315" t="str">
        <f>AI53</f>
        <v>003611 Version 4</v>
      </c>
    </row>
    <row r="1224" spans="1:35" ht="15.75" thickBot="1" x14ac:dyDescent="0.3">
      <c r="C1224" s="93"/>
      <c r="D1224" s="94"/>
      <c r="E1224" s="94"/>
      <c r="F1224" s="94"/>
      <c r="G1224" s="94"/>
      <c r="H1224" s="94"/>
      <c r="I1224" s="94"/>
      <c r="J1224" s="94"/>
      <c r="K1224" s="94"/>
      <c r="L1224" s="94"/>
      <c r="M1224" s="94"/>
      <c r="N1224" s="94"/>
      <c r="O1224" s="94"/>
      <c r="P1224" s="94"/>
      <c r="Q1224" s="94"/>
      <c r="R1224" s="94"/>
      <c r="S1224" s="95"/>
      <c r="T1224" s="94"/>
      <c r="U1224" s="94"/>
      <c r="V1224" s="94"/>
      <c r="W1224" s="94"/>
      <c r="X1224" s="94"/>
      <c r="Y1224" s="94"/>
      <c r="Z1224" s="94"/>
      <c r="AA1224" s="94"/>
      <c r="AB1224" s="94"/>
      <c r="AC1224" s="94"/>
      <c r="AD1224" s="94"/>
      <c r="AE1224" s="94"/>
      <c r="AF1224" s="94"/>
      <c r="AG1224" s="94"/>
      <c r="AH1224" s="96"/>
      <c r="AI1224" s="316"/>
    </row>
    <row r="1225" spans="1:35" x14ac:dyDescent="0.25">
      <c r="C1225" s="7"/>
      <c r="D1225" s="9"/>
      <c r="E1225" s="27"/>
      <c r="F1225" s="27"/>
      <c r="G1225" s="27"/>
      <c r="H1225" s="27"/>
      <c r="I1225" s="27"/>
      <c r="J1225" s="27"/>
      <c r="K1225" s="27"/>
      <c r="L1225" s="27"/>
      <c r="M1225" s="27"/>
      <c r="N1225" s="27"/>
      <c r="O1225" s="27"/>
      <c r="P1225" s="27"/>
      <c r="Q1225" s="27"/>
      <c r="R1225" s="27"/>
      <c r="S1225" s="27"/>
      <c r="T1225" s="27"/>
      <c r="U1225" s="27"/>
      <c r="V1225" s="27"/>
      <c r="W1225" s="27"/>
      <c r="X1225" s="27"/>
      <c r="Y1225" s="27"/>
      <c r="Z1225" s="27"/>
      <c r="AA1225" s="27"/>
      <c r="AB1225" s="27"/>
      <c r="AC1225" s="27"/>
      <c r="AD1225" s="27"/>
      <c r="AE1225" s="27"/>
      <c r="AF1225" s="27"/>
      <c r="AG1225" s="27"/>
      <c r="AH1225" s="7"/>
      <c r="AI1225" s="316"/>
    </row>
    <row r="1226" spans="1:35" x14ac:dyDescent="0.25">
      <c r="C1226" s="7"/>
      <c r="D1226" s="9"/>
      <c r="E1226" s="27"/>
      <c r="F1226" s="27"/>
      <c r="G1226" s="27"/>
      <c r="H1226" s="27"/>
      <c r="I1226" s="27"/>
      <c r="J1226" s="27"/>
      <c r="K1226" s="27"/>
      <c r="L1226" s="27"/>
      <c r="M1226" s="27"/>
      <c r="N1226" s="27"/>
      <c r="O1226" s="27"/>
      <c r="P1226" s="27"/>
      <c r="Q1226" s="27"/>
      <c r="R1226" s="27"/>
      <c r="S1226" s="27"/>
      <c r="T1226" s="27"/>
      <c r="U1226" s="27"/>
      <c r="V1226" s="27"/>
      <c r="W1226" s="27"/>
      <c r="X1226" s="27"/>
      <c r="Y1226" s="27"/>
      <c r="Z1226" s="27"/>
      <c r="AA1226" s="27"/>
      <c r="AB1226" s="27"/>
      <c r="AC1226" s="27"/>
      <c r="AD1226" s="27"/>
      <c r="AE1226" s="27"/>
      <c r="AF1226" s="27"/>
      <c r="AG1226" s="27"/>
      <c r="AH1226" s="7"/>
      <c r="AI1226" s="316"/>
    </row>
    <row r="1227" spans="1:35" x14ac:dyDescent="0.25">
      <c r="A1227" s="363" t="s">
        <v>1904</v>
      </c>
      <c r="B1227" s="363"/>
      <c r="C1227" s="7"/>
      <c r="D1227" s="9"/>
      <c r="E1227" s="27"/>
      <c r="F1227" s="27"/>
      <c r="G1227" s="27"/>
      <c r="H1227" s="27"/>
      <c r="I1227" s="27"/>
      <c r="J1227" s="27"/>
      <c r="K1227" s="27"/>
      <c r="L1227" s="27"/>
      <c r="M1227" s="27"/>
      <c r="N1227" s="27"/>
      <c r="O1227" s="27"/>
      <c r="P1227" s="27"/>
      <c r="Q1227" s="27"/>
      <c r="R1227" s="27"/>
      <c r="S1227" s="27"/>
      <c r="T1227" s="27"/>
      <c r="U1227" s="27"/>
      <c r="V1227" s="27"/>
      <c r="W1227" s="27"/>
      <c r="X1227" s="27"/>
      <c r="Y1227" s="27"/>
      <c r="Z1227" s="27"/>
      <c r="AA1227" s="27"/>
      <c r="AB1227" s="27"/>
      <c r="AC1227" s="27"/>
      <c r="AD1227" s="27"/>
      <c r="AE1227" s="27"/>
      <c r="AF1227" s="27"/>
      <c r="AG1227" s="27"/>
      <c r="AH1227" s="7"/>
      <c r="AI1227" s="316"/>
    </row>
    <row r="1228" spans="1:35" x14ac:dyDescent="0.25">
      <c r="A1228" s="173" t="s">
        <v>739</v>
      </c>
      <c r="C1228" s="7"/>
      <c r="D1228" s="9"/>
      <c r="E1228" s="27"/>
      <c r="F1228" s="27"/>
      <c r="G1228" s="27"/>
      <c r="H1228" s="27"/>
      <c r="I1228" s="27"/>
      <c r="J1228" s="27"/>
      <c r="K1228" s="27"/>
      <c r="L1228" s="27"/>
      <c r="M1228" s="27"/>
      <c r="N1228" s="27"/>
      <c r="O1228" s="27"/>
      <c r="P1228" s="27"/>
      <c r="Q1228" s="27"/>
      <c r="R1228" s="27"/>
      <c r="S1228" s="27"/>
      <c r="T1228" s="27"/>
      <c r="U1228" s="27"/>
      <c r="V1228" s="27"/>
      <c r="W1228" s="27"/>
      <c r="X1228" s="27"/>
      <c r="Y1228" s="27"/>
      <c r="Z1228" s="27"/>
      <c r="AA1228" s="27"/>
      <c r="AB1228" s="27"/>
      <c r="AC1228" s="27"/>
      <c r="AD1228" s="27"/>
      <c r="AE1228" s="27"/>
      <c r="AF1228" s="27"/>
      <c r="AG1228" s="27"/>
      <c r="AH1228" s="7"/>
      <c r="AI1228" s="316"/>
    </row>
    <row r="1229" spans="1:35" ht="15.75" thickBot="1" x14ac:dyDescent="0.3">
      <c r="C1229" s="362" t="s">
        <v>3794</v>
      </c>
      <c r="D1229" s="362"/>
      <c r="E1229" s="362"/>
      <c r="F1229" s="362"/>
      <c r="G1229" s="362"/>
      <c r="H1229" s="362"/>
      <c r="I1229" s="362"/>
      <c r="J1229" s="362"/>
      <c r="K1229" s="362"/>
      <c r="L1229" s="362"/>
      <c r="M1229" s="362"/>
      <c r="N1229" s="362"/>
      <c r="O1229" s="362"/>
      <c r="P1229" s="362"/>
      <c r="Q1229" s="362"/>
      <c r="R1229" s="362"/>
      <c r="S1229" s="362"/>
      <c r="T1229" s="362"/>
      <c r="U1229" s="362"/>
      <c r="V1229" s="362"/>
      <c r="W1229" s="362"/>
      <c r="X1229" s="362"/>
      <c r="Y1229" s="362"/>
      <c r="Z1229" s="362"/>
      <c r="AA1229" s="362"/>
      <c r="AB1229" s="362"/>
      <c r="AC1229" s="362"/>
      <c r="AD1229" s="362"/>
      <c r="AE1229" s="362"/>
      <c r="AF1229" s="362"/>
      <c r="AG1229" s="362"/>
      <c r="AH1229" s="362"/>
      <c r="AI1229" s="362"/>
    </row>
    <row r="1230" spans="1:35" x14ac:dyDescent="0.25">
      <c r="C1230" s="319"/>
      <c r="D1230" s="320"/>
      <c r="E1230" s="320"/>
      <c r="F1230" s="320"/>
      <c r="G1230" s="320"/>
      <c r="H1230" s="320"/>
      <c r="I1230" s="320"/>
      <c r="J1230" s="323" t="s">
        <v>58</v>
      </c>
      <c r="K1230" s="324"/>
      <c r="L1230" s="324"/>
      <c r="M1230" s="324"/>
      <c r="N1230" s="324"/>
      <c r="O1230" s="324"/>
      <c r="P1230" s="324"/>
      <c r="Q1230" s="324"/>
      <c r="R1230" s="324"/>
      <c r="S1230" s="324"/>
      <c r="T1230" s="324"/>
      <c r="U1230" s="324"/>
      <c r="V1230" s="324"/>
      <c r="W1230" s="324"/>
      <c r="X1230" s="324"/>
      <c r="Y1230" s="324"/>
      <c r="Z1230" s="324"/>
      <c r="AA1230" s="324"/>
      <c r="AB1230" s="325"/>
      <c r="AC1230" s="332" t="s">
        <v>772</v>
      </c>
      <c r="AD1230" s="333"/>
      <c r="AE1230" s="333"/>
      <c r="AF1230" s="333"/>
      <c r="AG1230" s="333"/>
      <c r="AH1230" s="333"/>
      <c r="AI1230" s="334"/>
    </row>
    <row r="1231" spans="1:35" ht="15.75" thickBot="1" x14ac:dyDescent="0.3">
      <c r="C1231" s="321"/>
      <c r="D1231" s="322"/>
      <c r="E1231" s="322"/>
      <c r="F1231" s="322"/>
      <c r="G1231" s="322"/>
      <c r="H1231" s="322"/>
      <c r="I1231" s="322"/>
      <c r="J1231" s="326"/>
      <c r="K1231" s="327"/>
      <c r="L1231" s="327"/>
      <c r="M1231" s="327"/>
      <c r="N1231" s="327"/>
      <c r="O1231" s="327"/>
      <c r="P1231" s="327"/>
      <c r="Q1231" s="327"/>
      <c r="R1231" s="327"/>
      <c r="S1231" s="327"/>
      <c r="T1231" s="327"/>
      <c r="U1231" s="327"/>
      <c r="V1231" s="327"/>
      <c r="W1231" s="327"/>
      <c r="X1231" s="327"/>
      <c r="Y1231" s="327"/>
      <c r="Z1231" s="327"/>
      <c r="AA1231" s="327"/>
      <c r="AB1231" s="328"/>
      <c r="AC1231" s="335" t="str">
        <f>IF($AC$2&lt;&gt;"",$AC$2,"")</f>
        <v/>
      </c>
      <c r="AD1231" s="336"/>
      <c r="AE1231" s="336"/>
      <c r="AF1231" s="336"/>
      <c r="AG1231" s="336"/>
      <c r="AH1231" s="336"/>
      <c r="AI1231" s="337"/>
    </row>
    <row r="1232" spans="1:35" x14ac:dyDescent="0.25">
      <c r="C1232" s="338" t="s">
        <v>1906</v>
      </c>
      <c r="D1232" s="339"/>
      <c r="E1232" s="339"/>
      <c r="F1232" s="339"/>
      <c r="G1232" s="339"/>
      <c r="H1232" s="339"/>
      <c r="I1232" s="340"/>
      <c r="J1232" s="326"/>
      <c r="K1232" s="327"/>
      <c r="L1232" s="327"/>
      <c r="M1232" s="327"/>
      <c r="N1232" s="327"/>
      <c r="O1232" s="327"/>
      <c r="P1232" s="327"/>
      <c r="Q1232" s="327"/>
      <c r="R1232" s="327"/>
      <c r="S1232" s="327"/>
      <c r="T1232" s="327"/>
      <c r="U1232" s="327"/>
      <c r="V1232" s="327"/>
      <c r="W1232" s="327"/>
      <c r="X1232" s="327"/>
      <c r="Y1232" s="327"/>
      <c r="Z1232" s="327"/>
      <c r="AA1232" s="327"/>
      <c r="AB1232" s="328"/>
      <c r="AC1232" s="323" t="s">
        <v>59</v>
      </c>
      <c r="AD1232" s="324"/>
      <c r="AE1232" s="324"/>
      <c r="AF1232" s="324"/>
      <c r="AG1232" s="324"/>
      <c r="AH1232" s="324"/>
      <c r="AI1232" s="325"/>
    </row>
    <row r="1233" spans="3:35" ht="15.75" thickBot="1" x14ac:dyDescent="0.3">
      <c r="C1233" s="341" t="s">
        <v>1905</v>
      </c>
      <c r="D1233" s="342"/>
      <c r="E1233" s="342"/>
      <c r="F1233" s="342"/>
      <c r="G1233" s="342"/>
      <c r="H1233" s="342"/>
      <c r="I1233" s="343"/>
      <c r="J1233" s="326"/>
      <c r="K1233" s="327"/>
      <c r="L1233" s="327"/>
      <c r="M1233" s="327"/>
      <c r="N1233" s="327"/>
      <c r="O1233" s="327"/>
      <c r="P1233" s="327"/>
      <c r="Q1233" s="327"/>
      <c r="R1233" s="327"/>
      <c r="S1233" s="327"/>
      <c r="T1233" s="327"/>
      <c r="U1233" s="327"/>
      <c r="V1233" s="327"/>
      <c r="W1233" s="327"/>
      <c r="X1233" s="327"/>
      <c r="Y1233" s="327"/>
      <c r="Z1233" s="327"/>
      <c r="AA1233" s="327"/>
      <c r="AB1233" s="328"/>
      <c r="AC1233" s="335" t="str">
        <f>IF($AC$4&lt;&gt;"",$AC$4,"")</f>
        <v/>
      </c>
      <c r="AD1233" s="336"/>
      <c r="AE1233" s="336"/>
      <c r="AF1233" s="336"/>
      <c r="AG1233" s="336"/>
      <c r="AH1233" s="336"/>
      <c r="AI1233" s="337"/>
    </row>
    <row r="1234" spans="3:35" ht="15.75" thickBot="1" x14ac:dyDescent="0.3">
      <c r="C1234" s="344"/>
      <c r="D1234" s="345"/>
      <c r="E1234" s="345"/>
      <c r="F1234" s="345"/>
      <c r="G1234" s="345"/>
      <c r="H1234" s="345"/>
      <c r="I1234" s="346"/>
      <c r="J1234" s="329"/>
      <c r="K1234" s="330"/>
      <c r="L1234" s="330"/>
      <c r="M1234" s="330"/>
      <c r="N1234" s="330"/>
      <c r="O1234" s="330"/>
      <c r="P1234" s="330"/>
      <c r="Q1234" s="330"/>
      <c r="R1234" s="330"/>
      <c r="S1234" s="330"/>
      <c r="T1234" s="330"/>
      <c r="U1234" s="330"/>
      <c r="V1234" s="330"/>
      <c r="W1234" s="330"/>
      <c r="X1234" s="330"/>
      <c r="Y1234" s="330"/>
      <c r="Z1234" s="330"/>
      <c r="AA1234" s="330"/>
      <c r="AB1234" s="331"/>
      <c r="AC1234" s="347" t="s">
        <v>3830</v>
      </c>
      <c r="AD1234" s="348"/>
      <c r="AE1234" s="348"/>
      <c r="AF1234" s="348"/>
      <c r="AG1234" s="349" t="str">
        <f>IF($AG$5&lt;&gt;"",$AG$5,"")</f>
        <v>3</v>
      </c>
      <c r="AH1234" s="349"/>
      <c r="AI1234" s="75"/>
    </row>
    <row r="1235" spans="3:35" x14ac:dyDescent="0.25">
      <c r="C1235" s="21"/>
      <c r="D1235" s="21"/>
      <c r="E1235" s="21"/>
      <c r="F1235" s="21"/>
      <c r="G1235" s="21"/>
      <c r="H1235" s="21"/>
      <c r="I1235" s="21"/>
      <c r="J1235" s="21"/>
      <c r="K1235" s="21"/>
      <c r="L1235" s="21"/>
      <c r="M1235" s="21"/>
      <c r="N1235" s="21"/>
      <c r="O1235" s="21"/>
      <c r="P1235" s="21"/>
      <c r="Q1235" s="21"/>
      <c r="R1235" s="21"/>
      <c r="S1235" s="21"/>
      <c r="T1235" s="21"/>
      <c r="U1235" s="21"/>
      <c r="V1235" s="21"/>
      <c r="W1235" s="21"/>
      <c r="X1235" s="21"/>
      <c r="Y1235" s="21"/>
      <c r="Z1235" s="21"/>
      <c r="AA1235" s="21"/>
      <c r="AB1235" s="21"/>
      <c r="AC1235" s="21"/>
      <c r="AD1235" s="21"/>
      <c r="AE1235" s="21"/>
      <c r="AF1235" s="21"/>
      <c r="AG1235" s="21"/>
      <c r="AH1235" s="7"/>
      <c r="AI1235" s="7"/>
    </row>
    <row r="1236" spans="3:35" ht="18.75" x14ac:dyDescent="0.3">
      <c r="C1236" s="78"/>
      <c r="D1236" s="79"/>
      <c r="E1236" s="80"/>
      <c r="F1236" s="80"/>
      <c r="G1236" s="80"/>
      <c r="H1236" s="79"/>
      <c r="I1236" s="79"/>
      <c r="J1236" s="79"/>
      <c r="K1236" s="79"/>
      <c r="L1236" s="79"/>
      <c r="M1236" s="79"/>
      <c r="N1236" s="79"/>
      <c r="O1236" s="79"/>
      <c r="P1236" s="81"/>
      <c r="Q1236" s="81"/>
      <c r="R1236" s="81"/>
      <c r="S1236" s="81"/>
      <c r="T1236" s="79"/>
      <c r="U1236" s="79"/>
      <c r="V1236" s="79"/>
      <c r="W1236" s="79"/>
      <c r="X1236" s="79"/>
      <c r="Y1236" s="79"/>
      <c r="Z1236" s="79"/>
      <c r="AA1236" s="79"/>
      <c r="AB1236" s="79"/>
      <c r="AC1236" s="79"/>
      <c r="AD1236" s="79"/>
      <c r="AE1236" s="79"/>
      <c r="AF1236" s="79"/>
      <c r="AG1236" s="79"/>
      <c r="AH1236" s="80"/>
      <c r="AI1236" s="80"/>
    </row>
    <row r="1237" spans="3:35" x14ac:dyDescent="0.25">
      <c r="C1237" s="80"/>
      <c r="D1237" s="99"/>
      <c r="E1237" s="99"/>
      <c r="F1237" s="99"/>
      <c r="G1237" s="99"/>
      <c r="H1237" s="99"/>
      <c r="I1237" s="99"/>
      <c r="J1237" s="99"/>
      <c r="K1237" s="99"/>
      <c r="L1237" s="99"/>
      <c r="M1237" s="99"/>
      <c r="N1237" s="99"/>
      <c r="O1237" s="99"/>
      <c r="P1237" s="99"/>
      <c r="Q1237" s="99"/>
      <c r="R1237" s="99"/>
      <c r="S1237" s="99"/>
      <c r="T1237" s="99"/>
      <c r="U1237" s="99"/>
      <c r="V1237" s="99"/>
      <c r="W1237" s="99"/>
      <c r="X1237" s="99"/>
      <c r="Y1237" s="99"/>
      <c r="Z1237" s="99"/>
      <c r="AA1237" s="99"/>
      <c r="AB1237" s="99"/>
      <c r="AC1237" s="99"/>
      <c r="AD1237" s="99"/>
      <c r="AE1237" s="99"/>
      <c r="AF1237" s="99"/>
      <c r="AG1237" s="99"/>
      <c r="AH1237" s="79"/>
      <c r="AI1237" s="80"/>
    </row>
    <row r="1238" spans="3:35" x14ac:dyDescent="0.25">
      <c r="C1238" s="80"/>
      <c r="D1238" s="99"/>
      <c r="E1238" s="99"/>
      <c r="F1238" s="99"/>
      <c r="G1238" s="99"/>
      <c r="H1238" s="99"/>
      <c r="I1238" s="99"/>
      <c r="J1238" s="99"/>
      <c r="K1238" s="99"/>
      <c r="L1238" s="99"/>
      <c r="M1238" s="99"/>
      <c r="N1238" s="99"/>
      <c r="O1238" s="99"/>
      <c r="P1238" s="99"/>
      <c r="Q1238" s="99"/>
      <c r="R1238" s="99"/>
      <c r="S1238" s="99"/>
      <c r="T1238" s="99"/>
      <c r="U1238" s="99"/>
      <c r="V1238" s="99"/>
      <c r="W1238" s="99"/>
      <c r="X1238" s="99"/>
      <c r="Y1238" s="99"/>
      <c r="Z1238" s="99"/>
      <c r="AA1238" s="99"/>
      <c r="AB1238" s="99"/>
      <c r="AC1238" s="99"/>
      <c r="AD1238" s="99"/>
      <c r="AE1238" s="99"/>
      <c r="AF1238" s="99"/>
      <c r="AG1238" s="99"/>
      <c r="AH1238" s="79"/>
      <c r="AI1238" s="80"/>
    </row>
    <row r="1239" spans="3:35" x14ac:dyDescent="0.25">
      <c r="C1239" s="80"/>
      <c r="D1239" s="99"/>
      <c r="E1239" s="99"/>
      <c r="F1239" s="99"/>
      <c r="G1239" s="99"/>
      <c r="H1239" s="99"/>
      <c r="I1239" s="99"/>
      <c r="J1239" s="99"/>
      <c r="K1239" s="99"/>
      <c r="L1239" s="99"/>
      <c r="M1239" s="99"/>
      <c r="N1239" s="99"/>
      <c r="O1239" s="99"/>
      <c r="P1239" s="99"/>
      <c r="Q1239" s="99"/>
      <c r="R1239" s="99"/>
      <c r="S1239" s="99"/>
      <c r="T1239" s="99"/>
      <c r="U1239" s="99"/>
      <c r="V1239" s="99"/>
      <c r="W1239" s="99"/>
      <c r="X1239" s="99"/>
      <c r="Y1239" s="99"/>
      <c r="Z1239" s="99"/>
      <c r="AA1239" s="99"/>
      <c r="AB1239" s="99"/>
      <c r="AC1239" s="99"/>
      <c r="AD1239" s="99"/>
      <c r="AE1239" s="99"/>
      <c r="AF1239" s="99"/>
      <c r="AG1239" s="99"/>
      <c r="AH1239" s="79"/>
      <c r="AI1239" s="80"/>
    </row>
    <row r="1240" spans="3:35" x14ac:dyDescent="0.25">
      <c r="C1240" s="79"/>
      <c r="D1240" s="82"/>
      <c r="E1240" s="79"/>
      <c r="F1240" s="79"/>
      <c r="G1240" s="79"/>
      <c r="H1240" s="79"/>
      <c r="I1240" s="79"/>
      <c r="J1240" s="79"/>
      <c r="K1240" s="79"/>
      <c r="L1240" s="79"/>
      <c r="M1240" s="79"/>
      <c r="N1240" s="79"/>
      <c r="O1240" s="79"/>
      <c r="P1240" s="79"/>
      <c r="Q1240" s="79"/>
      <c r="R1240" s="79"/>
      <c r="S1240" s="79"/>
      <c r="T1240" s="79"/>
      <c r="U1240" s="79"/>
      <c r="V1240" s="79"/>
      <c r="W1240" s="79"/>
      <c r="X1240" s="79"/>
      <c r="Y1240" s="79"/>
      <c r="Z1240" s="79"/>
      <c r="AA1240" s="79"/>
      <c r="AB1240" s="79"/>
      <c r="AC1240" s="79"/>
      <c r="AD1240" s="79"/>
      <c r="AE1240" s="79"/>
      <c r="AF1240" s="79"/>
      <c r="AG1240" s="79"/>
      <c r="AH1240" s="79"/>
      <c r="AI1240" s="79"/>
    </row>
    <row r="1241" spans="3:35" x14ac:dyDescent="0.25">
      <c r="C1241" s="79"/>
      <c r="D1241" s="82"/>
      <c r="E1241" s="79"/>
      <c r="F1241" s="79"/>
      <c r="G1241" s="79"/>
      <c r="H1241" s="79"/>
      <c r="I1241" s="79"/>
      <c r="J1241" s="79"/>
      <c r="K1241" s="79"/>
      <c r="L1241" s="79"/>
      <c r="M1241" s="79"/>
      <c r="N1241" s="79"/>
      <c r="O1241" s="79"/>
      <c r="P1241" s="79"/>
      <c r="Q1241" s="79"/>
      <c r="R1241" s="79"/>
      <c r="S1241" s="79"/>
      <c r="T1241" s="79"/>
      <c r="U1241" s="79"/>
      <c r="V1241" s="79"/>
      <c r="W1241" s="79"/>
      <c r="X1241" s="79"/>
      <c r="Y1241" s="79"/>
      <c r="Z1241" s="79"/>
      <c r="AA1241" s="79"/>
      <c r="AB1241" s="79"/>
      <c r="AC1241" s="79"/>
      <c r="AD1241" s="79"/>
      <c r="AE1241" s="79"/>
      <c r="AF1241" s="79"/>
      <c r="AG1241" s="79"/>
      <c r="AH1241" s="79"/>
      <c r="AI1241" s="79"/>
    </row>
    <row r="1242" spans="3:35" x14ac:dyDescent="0.25">
      <c r="C1242" s="100"/>
      <c r="D1242" s="100"/>
      <c r="E1242" s="100"/>
      <c r="F1242" s="100"/>
      <c r="G1242" s="100"/>
      <c r="H1242" s="100"/>
      <c r="I1242" s="100"/>
      <c r="J1242" s="100"/>
      <c r="K1242" s="100"/>
      <c r="L1242" s="100"/>
      <c r="M1242" s="100"/>
      <c r="N1242" s="100"/>
      <c r="O1242" s="100"/>
      <c r="P1242" s="100"/>
      <c r="Q1242" s="100"/>
      <c r="R1242" s="100"/>
      <c r="S1242" s="83"/>
      <c r="T1242" s="100"/>
      <c r="U1242" s="100"/>
      <c r="V1242" s="100"/>
      <c r="W1242" s="100"/>
      <c r="X1242" s="100"/>
      <c r="Y1242" s="100"/>
      <c r="Z1242" s="100"/>
      <c r="AA1242" s="100"/>
      <c r="AB1242" s="100"/>
      <c r="AC1242" s="100"/>
      <c r="AD1242" s="100"/>
      <c r="AE1242" s="100"/>
      <c r="AF1242" s="100"/>
      <c r="AG1242" s="100"/>
      <c r="AH1242" s="100"/>
      <c r="AI1242" s="100"/>
    </row>
    <row r="1243" spans="3:35" x14ac:dyDescent="0.25">
      <c r="C1243" s="100"/>
      <c r="D1243" s="100"/>
      <c r="E1243" s="100"/>
      <c r="F1243" s="100"/>
      <c r="G1243" s="100"/>
      <c r="H1243" s="100"/>
      <c r="I1243" s="100"/>
      <c r="J1243" s="100"/>
      <c r="K1243" s="100"/>
      <c r="L1243" s="100"/>
      <c r="M1243" s="100"/>
      <c r="N1243" s="100"/>
      <c r="O1243" s="100"/>
      <c r="P1243" s="100"/>
      <c r="Q1243" s="100"/>
      <c r="R1243" s="100"/>
      <c r="S1243" s="84"/>
      <c r="T1243" s="100"/>
      <c r="U1243" s="100"/>
      <c r="V1243" s="100"/>
      <c r="W1243" s="100"/>
      <c r="X1243" s="100"/>
      <c r="Y1243" s="100"/>
      <c r="Z1243" s="100"/>
      <c r="AA1243" s="100"/>
      <c r="AB1243" s="100"/>
      <c r="AC1243" s="100"/>
      <c r="AD1243" s="100"/>
      <c r="AE1243" s="100"/>
      <c r="AF1243" s="100"/>
      <c r="AG1243" s="100"/>
      <c r="AH1243" s="100"/>
      <c r="AI1243" s="100"/>
    </row>
    <row r="1244" spans="3:35" x14ac:dyDescent="0.25">
      <c r="C1244" s="79"/>
      <c r="D1244" s="79"/>
      <c r="E1244" s="80"/>
      <c r="F1244" s="80"/>
      <c r="G1244" s="80"/>
      <c r="H1244" s="80"/>
      <c r="I1244" s="80"/>
      <c r="J1244" s="85"/>
      <c r="K1244" s="86"/>
      <c r="L1244" s="85"/>
      <c r="M1244" s="87"/>
      <c r="N1244" s="87"/>
      <c r="O1244" s="87"/>
      <c r="P1244" s="87"/>
      <c r="Q1244" s="87"/>
      <c r="R1244" s="80"/>
      <c r="S1244" s="80"/>
      <c r="T1244" s="80"/>
      <c r="U1244" s="79"/>
      <c r="V1244" s="79"/>
      <c r="W1244" s="80"/>
      <c r="X1244" s="80"/>
      <c r="Y1244" s="80"/>
      <c r="Z1244" s="80"/>
      <c r="AA1244" s="80"/>
      <c r="AB1244" s="85"/>
      <c r="AC1244" s="86"/>
      <c r="AD1244" s="85"/>
      <c r="AE1244" s="87"/>
      <c r="AF1244" s="87"/>
      <c r="AG1244" s="87"/>
      <c r="AH1244" s="87"/>
      <c r="AI1244" s="87"/>
    </row>
    <row r="1245" spans="3:35" x14ac:dyDescent="0.25">
      <c r="C1245" s="79"/>
      <c r="D1245" s="80"/>
      <c r="E1245" s="80"/>
      <c r="F1245" s="80"/>
      <c r="G1245" s="80"/>
      <c r="H1245" s="80"/>
      <c r="I1245" s="80"/>
      <c r="J1245" s="87"/>
      <c r="K1245" s="87"/>
      <c r="L1245" s="87"/>
      <c r="M1245" s="87"/>
      <c r="N1245" s="87"/>
      <c r="O1245" s="87"/>
      <c r="P1245" s="87"/>
      <c r="Q1245" s="87"/>
      <c r="R1245" s="80"/>
      <c r="S1245" s="80"/>
      <c r="T1245" s="80"/>
      <c r="U1245" s="79"/>
      <c r="V1245" s="79"/>
      <c r="W1245" s="80"/>
      <c r="X1245" s="80"/>
      <c r="Y1245" s="80"/>
      <c r="Z1245" s="80"/>
      <c r="AA1245" s="80"/>
      <c r="AB1245" s="87"/>
      <c r="AC1245" s="87"/>
      <c r="AD1245" s="87"/>
      <c r="AE1245" s="87"/>
      <c r="AF1245" s="87"/>
      <c r="AG1245" s="87"/>
      <c r="AH1245" s="87"/>
      <c r="AI1245" s="87"/>
    </row>
    <row r="1246" spans="3:35" x14ac:dyDescent="0.25">
      <c r="C1246" s="79"/>
      <c r="D1246" s="88"/>
      <c r="E1246" s="88"/>
      <c r="F1246" s="88"/>
      <c r="G1246" s="88"/>
      <c r="H1246" s="88"/>
      <c r="I1246" s="87"/>
      <c r="J1246" s="87"/>
      <c r="K1246" s="87"/>
      <c r="L1246" s="87"/>
      <c r="M1246" s="87"/>
      <c r="N1246" s="87"/>
      <c r="O1246" s="87"/>
      <c r="P1246" s="87"/>
      <c r="Q1246" s="87"/>
      <c r="R1246" s="80"/>
      <c r="S1246" s="80"/>
      <c r="T1246" s="80"/>
      <c r="U1246" s="79"/>
      <c r="V1246" s="79"/>
      <c r="W1246" s="88"/>
      <c r="X1246" s="88"/>
      <c r="Y1246" s="88"/>
      <c r="Z1246" s="88"/>
      <c r="AA1246" s="88"/>
      <c r="AB1246" s="87"/>
      <c r="AC1246" s="87"/>
      <c r="AD1246" s="87"/>
      <c r="AE1246" s="87"/>
      <c r="AF1246" s="87"/>
      <c r="AG1246" s="87"/>
      <c r="AH1246" s="87"/>
      <c r="AI1246" s="87"/>
    </row>
    <row r="1247" spans="3:35" x14ac:dyDescent="0.25">
      <c r="C1247" s="79"/>
      <c r="D1247" s="88"/>
      <c r="E1247" s="88"/>
      <c r="F1247" s="88"/>
      <c r="G1247" s="88"/>
      <c r="H1247" s="88"/>
      <c r="I1247" s="87"/>
      <c r="J1247" s="87"/>
      <c r="K1247" s="87"/>
      <c r="L1247" s="87"/>
      <c r="M1247" s="87"/>
      <c r="N1247" s="87"/>
      <c r="O1247" s="87"/>
      <c r="P1247" s="87"/>
      <c r="Q1247" s="87"/>
      <c r="R1247" s="80"/>
      <c r="S1247" s="80"/>
      <c r="T1247" s="80"/>
      <c r="U1247" s="79"/>
      <c r="V1247" s="79"/>
      <c r="W1247" s="88"/>
      <c r="X1247" s="88"/>
      <c r="Y1247" s="88"/>
      <c r="Z1247" s="88"/>
      <c r="AA1247" s="88"/>
      <c r="AB1247" s="87"/>
      <c r="AC1247" s="87"/>
      <c r="AD1247" s="87"/>
      <c r="AE1247" s="87"/>
      <c r="AF1247" s="87"/>
      <c r="AG1247" s="87"/>
      <c r="AH1247" s="87"/>
      <c r="AI1247" s="87"/>
    </row>
    <row r="1248" spans="3:35" x14ac:dyDescent="0.25">
      <c r="C1248" s="80"/>
      <c r="D1248" s="80"/>
      <c r="E1248" s="80"/>
      <c r="F1248" s="80"/>
      <c r="G1248" s="80"/>
      <c r="H1248" s="80"/>
      <c r="I1248" s="80"/>
      <c r="J1248" s="80"/>
      <c r="K1248" s="80"/>
      <c r="L1248" s="80"/>
      <c r="M1248" s="80"/>
      <c r="N1248" s="80"/>
      <c r="O1248" s="80"/>
      <c r="P1248" s="80"/>
      <c r="Q1248" s="80"/>
      <c r="R1248" s="80"/>
      <c r="S1248" s="80"/>
      <c r="T1248" s="80"/>
      <c r="U1248" s="80"/>
      <c r="V1248" s="80"/>
      <c r="W1248" s="80"/>
      <c r="X1248" s="80"/>
      <c r="Y1248" s="80"/>
      <c r="Z1248" s="80"/>
      <c r="AA1248" s="80"/>
      <c r="AB1248" s="80"/>
      <c r="AC1248" s="80"/>
      <c r="AD1248" s="80"/>
      <c r="AE1248" s="80"/>
      <c r="AF1248" s="80"/>
      <c r="AG1248" s="80"/>
      <c r="AH1248" s="80"/>
      <c r="AI1248" s="80"/>
    </row>
    <row r="1249" spans="3:35" x14ac:dyDescent="0.25">
      <c r="C1249" s="80"/>
      <c r="D1249" s="79"/>
      <c r="E1249" s="79"/>
      <c r="F1249" s="79"/>
      <c r="G1249" s="79"/>
      <c r="H1249" s="79"/>
      <c r="I1249" s="79"/>
      <c r="J1249" s="79"/>
      <c r="K1249" s="80"/>
      <c r="L1249" s="80"/>
      <c r="M1249" s="80"/>
      <c r="N1249" s="80"/>
      <c r="O1249" s="80"/>
      <c r="P1249" s="80"/>
      <c r="Q1249" s="80"/>
      <c r="R1249" s="80"/>
      <c r="S1249" s="80"/>
      <c r="T1249" s="80"/>
      <c r="U1249" s="80"/>
      <c r="V1249" s="82"/>
      <c r="W1249" s="79"/>
      <c r="X1249" s="79"/>
      <c r="Y1249" s="79"/>
      <c r="Z1249" s="79"/>
      <c r="AA1249" s="79"/>
      <c r="AB1249" s="79"/>
      <c r="AC1249" s="80"/>
      <c r="AD1249" s="80"/>
      <c r="AE1249" s="80"/>
      <c r="AF1249" s="80"/>
      <c r="AG1249" s="80"/>
      <c r="AH1249" s="80"/>
      <c r="AI1249" s="80"/>
    </row>
    <row r="1250" spans="3:35" x14ac:dyDescent="0.25">
      <c r="C1250" s="80"/>
      <c r="D1250" s="80"/>
      <c r="E1250" s="80"/>
      <c r="F1250" s="80"/>
      <c r="G1250" s="80"/>
      <c r="H1250" s="80"/>
      <c r="I1250" s="87"/>
      <c r="J1250" s="87"/>
      <c r="K1250" s="87"/>
      <c r="L1250" s="87"/>
      <c r="M1250" s="87"/>
      <c r="N1250" s="87"/>
      <c r="O1250" s="87"/>
      <c r="P1250" s="87"/>
      <c r="Q1250" s="87"/>
      <c r="R1250" s="80"/>
      <c r="S1250" s="80"/>
      <c r="T1250" s="80"/>
      <c r="U1250" s="80"/>
      <c r="V1250" s="79"/>
      <c r="W1250" s="80"/>
      <c r="X1250" s="80"/>
      <c r="Y1250" s="80"/>
      <c r="Z1250" s="80"/>
      <c r="AA1250" s="80"/>
      <c r="AB1250" s="87"/>
      <c r="AC1250" s="87"/>
      <c r="AD1250" s="87"/>
      <c r="AE1250" s="87"/>
      <c r="AF1250" s="87"/>
      <c r="AG1250" s="87"/>
      <c r="AH1250" s="87"/>
      <c r="AI1250" s="87"/>
    </row>
    <row r="1251" spans="3:35" x14ac:dyDescent="0.25">
      <c r="C1251" s="80"/>
      <c r="D1251" s="80"/>
      <c r="E1251" s="80"/>
      <c r="F1251" s="80"/>
      <c r="G1251" s="80"/>
      <c r="H1251" s="80"/>
      <c r="I1251" s="87"/>
      <c r="J1251" s="87"/>
      <c r="K1251" s="87"/>
      <c r="L1251" s="87"/>
      <c r="M1251" s="87"/>
      <c r="N1251" s="87"/>
      <c r="O1251" s="87"/>
      <c r="P1251" s="87"/>
      <c r="Q1251" s="87"/>
      <c r="R1251" s="80"/>
      <c r="S1251" s="80"/>
      <c r="T1251" s="80"/>
      <c r="U1251" s="80"/>
      <c r="V1251" s="79"/>
      <c r="W1251" s="80"/>
      <c r="X1251" s="80"/>
      <c r="Y1251" s="80"/>
      <c r="Z1251" s="80"/>
      <c r="AA1251" s="80"/>
      <c r="AB1251" s="87"/>
      <c r="AC1251" s="87"/>
      <c r="AD1251" s="87"/>
      <c r="AE1251" s="87"/>
      <c r="AF1251" s="87"/>
      <c r="AG1251" s="87"/>
      <c r="AH1251" s="87"/>
      <c r="AI1251" s="87"/>
    </row>
    <row r="1252" spans="3:35" x14ac:dyDescent="0.25">
      <c r="C1252" s="80"/>
      <c r="D1252" s="79"/>
      <c r="E1252" s="80"/>
      <c r="F1252" s="80"/>
      <c r="G1252" s="80"/>
      <c r="H1252" s="80"/>
      <c r="I1252" s="87"/>
      <c r="J1252" s="87"/>
      <c r="K1252" s="87"/>
      <c r="L1252" s="87"/>
      <c r="M1252" s="87"/>
      <c r="N1252" s="87"/>
      <c r="O1252" s="87"/>
      <c r="P1252" s="87"/>
      <c r="Q1252" s="87"/>
      <c r="R1252" s="80"/>
      <c r="S1252" s="80"/>
      <c r="T1252" s="80"/>
      <c r="U1252" s="80"/>
      <c r="V1252" s="79"/>
      <c r="W1252" s="80"/>
      <c r="X1252" s="80"/>
      <c r="Y1252" s="80"/>
      <c r="Z1252" s="80"/>
      <c r="AA1252" s="80"/>
      <c r="AB1252" s="87"/>
      <c r="AC1252" s="87"/>
      <c r="AD1252" s="87"/>
      <c r="AE1252" s="87"/>
      <c r="AF1252" s="87"/>
      <c r="AG1252" s="87"/>
      <c r="AH1252" s="87"/>
      <c r="AI1252" s="87"/>
    </row>
    <row r="1253" spans="3:35" x14ac:dyDescent="0.25">
      <c r="C1253" s="80"/>
      <c r="D1253" s="80"/>
      <c r="E1253" s="80"/>
      <c r="F1253" s="80"/>
      <c r="G1253" s="80"/>
      <c r="H1253" s="80"/>
      <c r="I1253" s="80"/>
      <c r="J1253" s="80"/>
      <c r="K1253" s="80"/>
      <c r="L1253" s="80"/>
      <c r="M1253" s="80"/>
      <c r="N1253" s="80"/>
      <c r="O1253" s="80"/>
      <c r="P1253" s="80"/>
      <c r="Q1253" s="80"/>
      <c r="R1253" s="80"/>
      <c r="S1253" s="80"/>
      <c r="T1253" s="80"/>
      <c r="U1253" s="80"/>
      <c r="V1253" s="80"/>
      <c r="W1253" s="80"/>
      <c r="X1253" s="80"/>
      <c r="Y1253" s="80"/>
      <c r="Z1253" s="80"/>
      <c r="AA1253" s="80"/>
      <c r="AB1253" s="80"/>
      <c r="AC1253" s="80"/>
      <c r="AD1253" s="80"/>
      <c r="AE1253" s="80"/>
      <c r="AF1253" s="80"/>
      <c r="AG1253" s="80"/>
      <c r="AH1253" s="80"/>
      <c r="AI1253" s="80"/>
    </row>
    <row r="1254" spans="3:35" x14ac:dyDescent="0.25">
      <c r="C1254" s="80"/>
      <c r="D1254" s="82"/>
      <c r="E1254" s="79"/>
      <c r="F1254" s="79"/>
      <c r="G1254" s="79"/>
      <c r="H1254" s="79"/>
      <c r="I1254" s="79"/>
      <c r="J1254" s="79"/>
      <c r="K1254" s="79"/>
      <c r="L1254" s="79"/>
      <c r="M1254" s="79"/>
      <c r="N1254" s="79"/>
      <c r="O1254" s="79"/>
      <c r="P1254" s="80"/>
      <c r="Q1254" s="80"/>
      <c r="R1254" s="80"/>
      <c r="S1254" s="80"/>
      <c r="T1254" s="80"/>
      <c r="U1254" s="80"/>
      <c r="V1254" s="82"/>
      <c r="W1254" s="79"/>
      <c r="X1254" s="79"/>
      <c r="Y1254" s="79"/>
      <c r="Z1254" s="79"/>
      <c r="AA1254" s="79"/>
      <c r="AB1254" s="79"/>
      <c r="AC1254" s="79"/>
      <c r="AD1254" s="79"/>
      <c r="AE1254" s="79"/>
      <c r="AF1254" s="79"/>
      <c r="AG1254" s="79"/>
      <c r="AH1254" s="80"/>
      <c r="AI1254" s="80"/>
    </row>
    <row r="1255" spans="3:35" x14ac:dyDescent="0.25">
      <c r="C1255" s="80"/>
      <c r="D1255" s="79"/>
      <c r="E1255" s="80"/>
      <c r="F1255" s="80"/>
      <c r="G1255" s="80"/>
      <c r="H1255" s="80"/>
      <c r="I1255" s="80"/>
      <c r="J1255" s="87"/>
      <c r="K1255" s="87"/>
      <c r="L1255" s="87"/>
      <c r="M1255" s="87"/>
      <c r="N1255" s="87"/>
      <c r="O1255" s="87"/>
      <c r="P1255" s="87"/>
      <c r="Q1255" s="87"/>
      <c r="R1255" s="80"/>
      <c r="S1255" s="80"/>
      <c r="T1255" s="80"/>
      <c r="U1255" s="80"/>
      <c r="V1255" s="79"/>
      <c r="W1255" s="80"/>
      <c r="X1255" s="80"/>
      <c r="Y1255" s="80"/>
      <c r="Z1255" s="80"/>
      <c r="AA1255" s="80"/>
      <c r="AB1255" s="87"/>
      <c r="AC1255" s="87"/>
      <c r="AD1255" s="87"/>
      <c r="AE1255" s="87"/>
      <c r="AF1255" s="87"/>
      <c r="AG1255" s="87"/>
      <c r="AH1255" s="87"/>
      <c r="AI1255" s="87"/>
    </row>
    <row r="1256" spans="3:35" x14ac:dyDescent="0.25">
      <c r="C1256" s="80"/>
      <c r="D1256" s="79"/>
      <c r="E1256" s="80"/>
      <c r="F1256" s="80"/>
      <c r="G1256" s="80"/>
      <c r="H1256" s="80"/>
      <c r="I1256" s="80"/>
      <c r="J1256" s="87"/>
      <c r="K1256" s="87"/>
      <c r="L1256" s="87"/>
      <c r="M1256" s="87"/>
      <c r="N1256" s="87"/>
      <c r="O1256" s="87"/>
      <c r="P1256" s="87"/>
      <c r="Q1256" s="87"/>
      <c r="R1256" s="80"/>
      <c r="S1256" s="80"/>
      <c r="T1256" s="80"/>
      <c r="U1256" s="80"/>
      <c r="V1256" s="79"/>
      <c r="W1256" s="80"/>
      <c r="X1256" s="80"/>
      <c r="Y1256" s="80"/>
      <c r="Z1256" s="80"/>
      <c r="AA1256" s="80"/>
      <c r="AB1256" s="87"/>
      <c r="AC1256" s="87"/>
      <c r="AD1256" s="87"/>
      <c r="AE1256" s="87"/>
      <c r="AF1256" s="87"/>
      <c r="AG1256" s="87"/>
      <c r="AH1256" s="87"/>
      <c r="AI1256" s="87"/>
    </row>
    <row r="1257" spans="3:35" x14ac:dyDescent="0.25">
      <c r="C1257" s="80"/>
      <c r="D1257" s="79"/>
      <c r="E1257" s="80"/>
      <c r="F1257" s="80"/>
      <c r="G1257" s="80"/>
      <c r="H1257" s="80"/>
      <c r="I1257" s="80"/>
      <c r="J1257" s="87"/>
      <c r="K1257" s="87"/>
      <c r="L1257" s="87"/>
      <c r="M1257" s="87"/>
      <c r="N1257" s="87"/>
      <c r="O1257" s="87"/>
      <c r="P1257" s="87"/>
      <c r="Q1257" s="87"/>
      <c r="R1257" s="80"/>
      <c r="S1257" s="80"/>
      <c r="T1257" s="80"/>
      <c r="U1257" s="80"/>
      <c r="V1257" s="79"/>
      <c r="W1257" s="80"/>
      <c r="X1257" s="80"/>
      <c r="Y1257" s="80"/>
      <c r="Z1257" s="80"/>
      <c r="AA1257" s="80"/>
      <c r="AB1257" s="87"/>
      <c r="AC1257" s="87"/>
      <c r="AD1257" s="87"/>
      <c r="AE1257" s="87"/>
      <c r="AF1257" s="87"/>
      <c r="AG1257" s="87"/>
      <c r="AH1257" s="87"/>
      <c r="AI1257" s="87"/>
    </row>
    <row r="1258" spans="3:35" x14ac:dyDescent="0.25">
      <c r="C1258" s="80"/>
      <c r="D1258" s="88"/>
      <c r="E1258" s="88"/>
      <c r="F1258" s="80"/>
      <c r="G1258" s="88"/>
      <c r="H1258" s="88"/>
      <c r="I1258" s="80"/>
      <c r="J1258" s="88"/>
      <c r="K1258" s="88"/>
      <c r="L1258" s="80"/>
      <c r="M1258" s="88"/>
      <c r="N1258" s="88"/>
      <c r="O1258" s="80"/>
      <c r="P1258" s="88"/>
      <c r="Q1258" s="88"/>
      <c r="R1258" s="80"/>
      <c r="S1258" s="80"/>
      <c r="T1258" s="80"/>
      <c r="U1258" s="80"/>
      <c r="V1258" s="88"/>
      <c r="W1258" s="88"/>
      <c r="X1258" s="80"/>
      <c r="Y1258" s="88"/>
      <c r="Z1258" s="88"/>
      <c r="AA1258" s="80"/>
      <c r="AB1258" s="88"/>
      <c r="AC1258" s="88"/>
      <c r="AD1258" s="80"/>
      <c r="AE1258" s="88"/>
      <c r="AF1258" s="88"/>
      <c r="AG1258" s="80"/>
      <c r="AH1258" s="88"/>
      <c r="AI1258" s="88"/>
    </row>
    <row r="1259" spans="3:35" x14ac:dyDescent="0.25">
      <c r="C1259" s="79"/>
      <c r="D1259" s="79"/>
      <c r="E1259" s="80"/>
      <c r="F1259" s="80"/>
      <c r="G1259" s="80"/>
      <c r="H1259" s="80"/>
      <c r="I1259" s="80"/>
      <c r="J1259" s="85"/>
      <c r="K1259" s="86"/>
      <c r="L1259" s="85"/>
      <c r="M1259" s="87"/>
      <c r="N1259" s="87"/>
      <c r="O1259" s="87"/>
      <c r="P1259" s="87"/>
      <c r="Q1259" s="87"/>
      <c r="R1259" s="80"/>
      <c r="S1259" s="80"/>
      <c r="T1259" s="80"/>
      <c r="U1259" s="79"/>
      <c r="V1259" s="79"/>
      <c r="W1259" s="80"/>
      <c r="X1259" s="80"/>
      <c r="Y1259" s="80"/>
      <c r="Z1259" s="80"/>
      <c r="AA1259" s="80"/>
      <c r="AB1259" s="85"/>
      <c r="AC1259" s="86"/>
      <c r="AD1259" s="85"/>
      <c r="AE1259" s="87"/>
      <c r="AF1259" s="87"/>
      <c r="AG1259" s="87"/>
      <c r="AH1259" s="87"/>
      <c r="AI1259" s="87"/>
    </row>
    <row r="1260" spans="3:35" x14ac:dyDescent="0.25">
      <c r="C1260" s="79"/>
      <c r="D1260" s="79"/>
      <c r="E1260" s="88"/>
      <c r="F1260" s="88"/>
      <c r="G1260" s="88"/>
      <c r="H1260" s="88"/>
      <c r="I1260" s="88"/>
      <c r="J1260" s="87"/>
      <c r="K1260" s="87"/>
      <c r="L1260" s="87"/>
      <c r="M1260" s="87"/>
      <c r="N1260" s="87"/>
      <c r="O1260" s="87"/>
      <c r="P1260" s="87"/>
      <c r="Q1260" s="87"/>
      <c r="R1260" s="80"/>
      <c r="S1260" s="80"/>
      <c r="T1260" s="80"/>
      <c r="U1260" s="79"/>
      <c r="V1260" s="79"/>
      <c r="W1260" s="88"/>
      <c r="X1260" s="88"/>
      <c r="Y1260" s="88"/>
      <c r="Z1260" s="88"/>
      <c r="AA1260" s="88"/>
      <c r="AB1260" s="87"/>
      <c r="AC1260" s="87"/>
      <c r="AD1260" s="87"/>
      <c r="AE1260" s="87"/>
      <c r="AF1260" s="87"/>
      <c r="AG1260" s="87"/>
      <c r="AH1260" s="87"/>
      <c r="AI1260" s="87"/>
    </row>
    <row r="1261" spans="3:35" x14ac:dyDescent="0.25">
      <c r="C1261" s="79"/>
      <c r="D1261" s="79"/>
      <c r="E1261" s="88"/>
      <c r="F1261" s="88"/>
      <c r="G1261" s="88"/>
      <c r="H1261" s="88"/>
      <c r="I1261" s="88"/>
      <c r="J1261" s="87"/>
      <c r="K1261" s="87"/>
      <c r="L1261" s="87"/>
      <c r="M1261" s="87"/>
      <c r="N1261" s="87"/>
      <c r="O1261" s="87"/>
      <c r="P1261" s="87"/>
      <c r="Q1261" s="87"/>
      <c r="R1261" s="80"/>
      <c r="S1261" s="80"/>
      <c r="T1261" s="80"/>
      <c r="U1261" s="79"/>
      <c r="V1261" s="79"/>
      <c r="W1261" s="88"/>
      <c r="X1261" s="88"/>
      <c r="Y1261" s="88"/>
      <c r="Z1261" s="88"/>
      <c r="AA1261" s="88"/>
      <c r="AB1261" s="87"/>
      <c r="AC1261" s="87"/>
      <c r="AD1261" s="87"/>
      <c r="AE1261" s="87"/>
      <c r="AF1261" s="87"/>
      <c r="AG1261" s="87"/>
      <c r="AH1261" s="87"/>
      <c r="AI1261" s="87"/>
    </row>
    <row r="1262" spans="3:35" x14ac:dyDescent="0.25">
      <c r="C1262" s="79"/>
      <c r="D1262" s="79"/>
      <c r="E1262" s="79"/>
      <c r="F1262" s="79"/>
      <c r="G1262" s="79"/>
      <c r="H1262" s="79"/>
      <c r="I1262" s="79"/>
      <c r="J1262" s="79"/>
      <c r="K1262" s="79"/>
      <c r="L1262" s="79"/>
      <c r="M1262" s="79"/>
      <c r="N1262" s="79"/>
      <c r="O1262" s="79"/>
      <c r="P1262" s="79"/>
      <c r="Q1262" s="79"/>
      <c r="R1262" s="79"/>
      <c r="S1262" s="79"/>
      <c r="T1262" s="80"/>
      <c r="U1262" s="79"/>
      <c r="V1262" s="79"/>
      <c r="W1262" s="79"/>
      <c r="X1262" s="79"/>
      <c r="Y1262" s="79"/>
      <c r="Z1262" s="79"/>
      <c r="AA1262" s="79"/>
      <c r="AB1262" s="79"/>
      <c r="AC1262" s="79"/>
      <c r="AD1262" s="79"/>
      <c r="AE1262" s="79"/>
      <c r="AF1262" s="79"/>
      <c r="AG1262" s="79"/>
      <c r="AH1262" s="79"/>
      <c r="AI1262" s="79"/>
    </row>
    <row r="1263" spans="3:35" x14ac:dyDescent="0.25">
      <c r="C1263" s="79"/>
      <c r="D1263" s="79"/>
      <c r="E1263" s="79"/>
      <c r="F1263" s="79"/>
      <c r="G1263" s="79"/>
      <c r="H1263" s="79"/>
      <c r="I1263" s="79"/>
      <c r="J1263" s="79"/>
      <c r="K1263" s="79"/>
      <c r="L1263" s="79"/>
      <c r="M1263" s="79"/>
      <c r="N1263" s="79"/>
      <c r="O1263" s="79"/>
      <c r="P1263" s="79"/>
      <c r="Q1263" s="79"/>
      <c r="R1263" s="79"/>
      <c r="S1263" s="79"/>
      <c r="T1263" s="79"/>
      <c r="U1263" s="79"/>
      <c r="V1263" s="79"/>
      <c r="W1263" s="79"/>
      <c r="X1263" s="79"/>
      <c r="Y1263" s="79"/>
      <c r="Z1263" s="79"/>
      <c r="AA1263" s="79"/>
      <c r="AB1263" s="79"/>
      <c r="AC1263" s="79"/>
      <c r="AD1263" s="79"/>
      <c r="AE1263" s="79"/>
      <c r="AF1263" s="79"/>
      <c r="AG1263" s="79"/>
      <c r="AH1263" s="79"/>
      <c r="AI1263" s="79"/>
    </row>
    <row r="1264" spans="3:35" x14ac:dyDescent="0.25">
      <c r="C1264" s="79"/>
      <c r="D1264" s="79"/>
      <c r="E1264" s="79"/>
      <c r="F1264" s="79"/>
      <c r="G1264" s="79"/>
      <c r="H1264" s="79"/>
      <c r="I1264" s="79"/>
      <c r="J1264" s="79"/>
      <c r="K1264" s="79"/>
      <c r="L1264" s="79"/>
      <c r="M1264" s="79"/>
      <c r="N1264" s="79"/>
      <c r="O1264" s="79"/>
      <c r="P1264" s="79"/>
      <c r="Q1264" s="79"/>
      <c r="R1264" s="79"/>
      <c r="S1264" s="79"/>
      <c r="T1264" s="79"/>
      <c r="U1264" s="79"/>
      <c r="V1264" s="79"/>
      <c r="W1264" s="79"/>
      <c r="X1264" s="79"/>
      <c r="Y1264" s="79"/>
      <c r="Z1264" s="79"/>
      <c r="AA1264" s="79"/>
      <c r="AB1264" s="79"/>
      <c r="AC1264" s="79"/>
      <c r="AD1264" s="79"/>
      <c r="AE1264" s="79"/>
      <c r="AF1264" s="79"/>
      <c r="AG1264" s="79"/>
      <c r="AH1264" s="79"/>
      <c r="AI1264" s="79"/>
    </row>
    <row r="1265" spans="3:35" x14ac:dyDescent="0.25">
      <c r="C1265" s="79"/>
      <c r="D1265" s="79"/>
      <c r="E1265" s="79"/>
      <c r="F1265" s="79"/>
      <c r="G1265" s="79"/>
      <c r="H1265" s="79"/>
      <c r="I1265" s="79"/>
      <c r="J1265" s="79"/>
      <c r="K1265" s="79"/>
      <c r="L1265" s="79"/>
      <c r="M1265" s="79"/>
      <c r="N1265" s="79"/>
      <c r="O1265" s="79"/>
      <c r="P1265" s="79"/>
      <c r="Q1265" s="79"/>
      <c r="R1265" s="79"/>
      <c r="S1265" s="79"/>
      <c r="T1265" s="79"/>
      <c r="U1265" s="79"/>
      <c r="V1265" s="79"/>
      <c r="W1265" s="79"/>
      <c r="X1265" s="79"/>
      <c r="Y1265" s="79"/>
      <c r="Z1265" s="79"/>
      <c r="AA1265" s="79"/>
      <c r="AB1265" s="79"/>
      <c r="AC1265" s="79"/>
      <c r="AD1265" s="79"/>
      <c r="AE1265" s="79"/>
      <c r="AF1265" s="79"/>
      <c r="AG1265" s="79"/>
      <c r="AH1265" s="79"/>
      <c r="AI1265" s="79"/>
    </row>
    <row r="1266" spans="3:35" x14ac:dyDescent="0.25">
      <c r="C1266" s="101"/>
      <c r="D1266" s="101"/>
      <c r="E1266" s="101"/>
      <c r="F1266" s="101"/>
      <c r="G1266" s="101"/>
      <c r="H1266" s="101"/>
      <c r="I1266" s="101"/>
      <c r="J1266" s="101"/>
      <c r="K1266" s="101"/>
      <c r="L1266" s="101"/>
      <c r="M1266" s="101"/>
      <c r="N1266" s="101"/>
      <c r="O1266" s="101"/>
      <c r="P1266" s="101"/>
      <c r="Q1266" s="101"/>
      <c r="R1266" s="101"/>
      <c r="S1266" s="101"/>
      <c r="T1266" s="101"/>
      <c r="U1266" s="101"/>
      <c r="V1266" s="101"/>
      <c r="W1266" s="101"/>
      <c r="X1266" s="101"/>
      <c r="Y1266" s="101"/>
      <c r="Z1266" s="101"/>
      <c r="AA1266" s="101"/>
      <c r="AB1266" s="101"/>
      <c r="AC1266" s="101"/>
      <c r="AD1266" s="101"/>
      <c r="AE1266" s="101"/>
      <c r="AF1266" s="101"/>
      <c r="AG1266" s="101"/>
      <c r="AH1266" s="101"/>
      <c r="AI1266" s="101"/>
    </row>
    <row r="1267" spans="3:35" x14ac:dyDescent="0.25">
      <c r="C1267" s="101"/>
      <c r="D1267" s="101"/>
      <c r="E1267" s="101"/>
      <c r="F1267" s="101"/>
      <c r="G1267" s="101"/>
      <c r="H1267" s="101"/>
      <c r="I1267" s="101"/>
      <c r="J1267" s="101"/>
      <c r="K1267" s="101"/>
      <c r="L1267" s="101"/>
      <c r="M1267" s="101"/>
      <c r="N1267" s="101"/>
      <c r="O1267" s="101"/>
      <c r="P1267" s="101"/>
      <c r="Q1267" s="101"/>
      <c r="R1267" s="101"/>
      <c r="S1267" s="101"/>
      <c r="T1267" s="101"/>
      <c r="U1267" s="101"/>
      <c r="V1267" s="101"/>
      <c r="W1267" s="101"/>
      <c r="X1267" s="101"/>
      <c r="Y1267" s="101"/>
      <c r="Z1267" s="101"/>
      <c r="AA1267" s="101"/>
      <c r="AB1267" s="101"/>
      <c r="AC1267" s="101"/>
      <c r="AD1267" s="101"/>
      <c r="AE1267" s="101"/>
      <c r="AF1267" s="101"/>
      <c r="AG1267" s="101"/>
      <c r="AH1267" s="101"/>
      <c r="AI1267" s="101"/>
    </row>
    <row r="1268" spans="3:35" x14ac:dyDescent="0.25">
      <c r="C1268" s="79"/>
      <c r="D1268" s="79"/>
      <c r="E1268" s="80"/>
      <c r="F1268" s="80"/>
      <c r="G1268" s="80"/>
      <c r="H1268" s="80"/>
      <c r="I1268" s="80"/>
      <c r="J1268" s="85"/>
      <c r="K1268" s="86"/>
      <c r="L1268" s="85"/>
      <c r="M1268" s="87"/>
      <c r="N1268" s="87"/>
      <c r="O1268" s="87"/>
      <c r="P1268" s="87"/>
      <c r="Q1268" s="87"/>
      <c r="R1268" s="80"/>
      <c r="S1268" s="80"/>
      <c r="T1268" s="79"/>
      <c r="U1268" s="79"/>
      <c r="V1268" s="80"/>
      <c r="W1268" s="80"/>
      <c r="X1268" s="80"/>
      <c r="Y1268" s="80"/>
      <c r="Z1268" s="80"/>
      <c r="AA1268" s="85"/>
      <c r="AB1268" s="86"/>
      <c r="AC1268" s="85"/>
      <c r="AD1268" s="87"/>
      <c r="AE1268" s="87"/>
      <c r="AF1268" s="87"/>
      <c r="AG1268" s="87"/>
      <c r="AH1268" s="87"/>
      <c r="AI1268" s="80"/>
    </row>
    <row r="1269" spans="3:35" x14ac:dyDescent="0.25">
      <c r="C1269" s="79"/>
      <c r="D1269" s="79"/>
      <c r="E1269" s="80"/>
      <c r="F1269" s="80"/>
      <c r="G1269" s="80"/>
      <c r="H1269" s="80"/>
      <c r="I1269" s="80"/>
      <c r="J1269" s="87"/>
      <c r="K1269" s="87"/>
      <c r="L1269" s="87"/>
      <c r="M1269" s="87"/>
      <c r="N1269" s="87"/>
      <c r="O1269" s="87"/>
      <c r="P1269" s="87"/>
      <c r="Q1269" s="87"/>
      <c r="R1269" s="80"/>
      <c r="S1269" s="80"/>
      <c r="T1269" s="79"/>
      <c r="U1269" s="79"/>
      <c r="V1269" s="80"/>
      <c r="W1269" s="80"/>
      <c r="X1269" s="80"/>
      <c r="Y1269" s="80"/>
      <c r="Z1269" s="80"/>
      <c r="AA1269" s="87"/>
      <c r="AB1269" s="87"/>
      <c r="AC1269" s="87"/>
      <c r="AD1269" s="87"/>
      <c r="AE1269" s="87"/>
      <c r="AF1269" s="87"/>
      <c r="AG1269" s="87"/>
      <c r="AH1269" s="87"/>
      <c r="AI1269" s="80"/>
    </row>
    <row r="1270" spans="3:35" x14ac:dyDescent="0.25">
      <c r="C1270" s="79"/>
      <c r="D1270" s="79"/>
      <c r="E1270" s="88"/>
      <c r="F1270" s="88"/>
      <c r="G1270" s="88"/>
      <c r="H1270" s="88"/>
      <c r="I1270" s="88"/>
      <c r="J1270" s="87"/>
      <c r="K1270" s="87"/>
      <c r="L1270" s="87"/>
      <c r="M1270" s="87"/>
      <c r="N1270" s="87"/>
      <c r="O1270" s="87"/>
      <c r="P1270" s="87"/>
      <c r="Q1270" s="87"/>
      <c r="R1270" s="80"/>
      <c r="S1270" s="80"/>
      <c r="T1270" s="79"/>
      <c r="U1270" s="79"/>
      <c r="V1270" s="88"/>
      <c r="W1270" s="88"/>
      <c r="X1270" s="88"/>
      <c r="Y1270" s="88"/>
      <c r="Z1270" s="88"/>
      <c r="AA1270" s="87"/>
      <c r="AB1270" s="87"/>
      <c r="AC1270" s="87"/>
      <c r="AD1270" s="87"/>
      <c r="AE1270" s="87"/>
      <c r="AF1270" s="87"/>
      <c r="AG1270" s="87"/>
      <c r="AH1270" s="87"/>
      <c r="AI1270" s="80"/>
    </row>
    <row r="1271" spans="3:35" x14ac:dyDescent="0.25">
      <c r="C1271" s="79"/>
      <c r="D1271" s="79"/>
      <c r="E1271" s="88"/>
      <c r="F1271" s="88"/>
      <c r="G1271" s="88"/>
      <c r="H1271" s="88"/>
      <c r="I1271" s="88"/>
      <c r="J1271" s="87"/>
      <c r="K1271" s="87"/>
      <c r="L1271" s="87"/>
      <c r="M1271" s="87"/>
      <c r="N1271" s="87"/>
      <c r="O1271" s="87"/>
      <c r="P1271" s="87"/>
      <c r="Q1271" s="87"/>
      <c r="R1271" s="80"/>
      <c r="S1271" s="80"/>
      <c r="T1271" s="79"/>
      <c r="U1271" s="79"/>
      <c r="V1271" s="88"/>
      <c r="W1271" s="88"/>
      <c r="X1271" s="88"/>
      <c r="Y1271" s="88"/>
      <c r="Z1271" s="88"/>
      <c r="AA1271" s="87"/>
      <c r="AB1271" s="87"/>
      <c r="AC1271" s="87"/>
      <c r="AD1271" s="87"/>
      <c r="AE1271" s="87"/>
      <c r="AF1271" s="87"/>
      <c r="AG1271" s="87"/>
      <c r="AH1271" s="87"/>
      <c r="AI1271" s="80"/>
    </row>
    <row r="1272" spans="3:35" x14ac:dyDescent="0.25">
      <c r="C1272" s="80"/>
      <c r="D1272" s="80"/>
      <c r="E1272" s="80"/>
      <c r="F1272" s="80"/>
      <c r="G1272" s="80"/>
      <c r="H1272" s="80"/>
      <c r="I1272" s="80"/>
      <c r="J1272" s="80"/>
      <c r="K1272" s="80"/>
      <c r="L1272" s="80"/>
      <c r="M1272" s="80"/>
      <c r="N1272" s="80"/>
      <c r="O1272" s="80"/>
      <c r="P1272" s="80"/>
      <c r="Q1272" s="80"/>
      <c r="R1272" s="80"/>
      <c r="S1272" s="80"/>
      <c r="T1272" s="80"/>
      <c r="U1272" s="80"/>
      <c r="V1272" s="80"/>
      <c r="W1272" s="80"/>
      <c r="X1272" s="80"/>
      <c r="Y1272" s="80"/>
      <c r="Z1272" s="80"/>
      <c r="AA1272" s="80"/>
      <c r="AB1272" s="80"/>
      <c r="AC1272" s="80"/>
      <c r="AD1272" s="80"/>
      <c r="AE1272" s="80"/>
      <c r="AF1272" s="80"/>
      <c r="AG1272" s="80"/>
      <c r="AH1272" s="80"/>
      <c r="AI1272" s="80"/>
    </row>
    <row r="1273" spans="3:35" x14ac:dyDescent="0.25">
      <c r="C1273" s="80"/>
      <c r="D1273" s="82"/>
      <c r="E1273" s="79"/>
      <c r="F1273" s="79"/>
      <c r="G1273" s="79"/>
      <c r="H1273" s="79"/>
      <c r="I1273" s="79"/>
      <c r="J1273" s="79"/>
      <c r="K1273" s="80"/>
      <c r="L1273" s="80"/>
      <c r="M1273" s="80"/>
      <c r="N1273" s="80"/>
      <c r="O1273" s="80"/>
      <c r="P1273" s="80"/>
      <c r="Q1273" s="80"/>
      <c r="R1273" s="80"/>
      <c r="S1273" s="80"/>
      <c r="T1273" s="80"/>
      <c r="U1273" s="82"/>
      <c r="V1273" s="79"/>
      <c r="W1273" s="79"/>
      <c r="X1273" s="79"/>
      <c r="Y1273" s="79"/>
      <c r="Z1273" s="79"/>
      <c r="AA1273" s="79"/>
      <c r="AB1273" s="80"/>
      <c r="AC1273" s="80"/>
      <c r="AD1273" s="80"/>
      <c r="AE1273" s="80"/>
      <c r="AF1273" s="80"/>
      <c r="AG1273" s="80"/>
      <c r="AH1273" s="80"/>
      <c r="AI1273" s="80"/>
    </row>
    <row r="1274" spans="3:35" x14ac:dyDescent="0.25">
      <c r="C1274" s="80"/>
      <c r="D1274" s="79"/>
      <c r="E1274" s="80"/>
      <c r="F1274" s="80"/>
      <c r="G1274" s="80"/>
      <c r="H1274" s="80"/>
      <c r="I1274" s="80"/>
      <c r="J1274" s="87"/>
      <c r="K1274" s="87"/>
      <c r="L1274" s="87"/>
      <c r="M1274" s="87"/>
      <c r="N1274" s="87"/>
      <c r="O1274" s="87"/>
      <c r="P1274" s="87"/>
      <c r="Q1274" s="87"/>
      <c r="R1274" s="80"/>
      <c r="S1274" s="80"/>
      <c r="T1274" s="80"/>
      <c r="U1274" s="79"/>
      <c r="V1274" s="80"/>
      <c r="W1274" s="80"/>
      <c r="X1274" s="80"/>
      <c r="Y1274" s="80"/>
      <c r="Z1274" s="80"/>
      <c r="AA1274" s="87"/>
      <c r="AB1274" s="87"/>
      <c r="AC1274" s="87"/>
      <c r="AD1274" s="87"/>
      <c r="AE1274" s="87"/>
      <c r="AF1274" s="87"/>
      <c r="AG1274" s="87"/>
      <c r="AH1274" s="87"/>
      <c r="AI1274" s="80"/>
    </row>
    <row r="1275" spans="3:35" x14ac:dyDescent="0.25">
      <c r="C1275" s="80"/>
      <c r="D1275" s="79"/>
      <c r="E1275" s="80"/>
      <c r="F1275" s="80"/>
      <c r="G1275" s="80"/>
      <c r="H1275" s="80"/>
      <c r="I1275" s="80"/>
      <c r="J1275" s="87"/>
      <c r="K1275" s="87"/>
      <c r="L1275" s="87"/>
      <c r="M1275" s="87"/>
      <c r="N1275" s="87"/>
      <c r="O1275" s="87"/>
      <c r="P1275" s="87"/>
      <c r="Q1275" s="87"/>
      <c r="R1275" s="80"/>
      <c r="S1275" s="80"/>
      <c r="T1275" s="80"/>
      <c r="U1275" s="79"/>
      <c r="V1275" s="80"/>
      <c r="W1275" s="80"/>
      <c r="X1275" s="80"/>
      <c r="Y1275" s="80"/>
      <c r="Z1275" s="80"/>
      <c r="AA1275" s="87"/>
      <c r="AB1275" s="87"/>
      <c r="AC1275" s="87"/>
      <c r="AD1275" s="87"/>
      <c r="AE1275" s="87"/>
      <c r="AF1275" s="87"/>
      <c r="AG1275" s="87"/>
      <c r="AH1275" s="87"/>
      <c r="AI1275" s="80"/>
    </row>
    <row r="1276" spans="3:35" x14ac:dyDescent="0.25">
      <c r="C1276" s="80"/>
      <c r="D1276" s="79"/>
      <c r="E1276" s="80"/>
      <c r="F1276" s="80"/>
      <c r="G1276" s="80"/>
      <c r="H1276" s="80"/>
      <c r="I1276" s="80"/>
      <c r="J1276" s="87"/>
      <c r="K1276" s="87"/>
      <c r="L1276" s="87"/>
      <c r="M1276" s="87"/>
      <c r="N1276" s="87"/>
      <c r="O1276" s="87"/>
      <c r="P1276" s="87"/>
      <c r="Q1276" s="87"/>
      <c r="R1276" s="80"/>
      <c r="S1276" s="80"/>
      <c r="T1276" s="80"/>
      <c r="U1276" s="79"/>
      <c r="V1276" s="80"/>
      <c r="W1276" s="80"/>
      <c r="X1276" s="80"/>
      <c r="Y1276" s="80"/>
      <c r="Z1276" s="80"/>
      <c r="AA1276" s="87"/>
      <c r="AB1276" s="87"/>
      <c r="AC1276" s="87"/>
      <c r="AD1276" s="87"/>
      <c r="AE1276" s="87"/>
      <c r="AF1276" s="87"/>
      <c r="AG1276" s="87"/>
      <c r="AH1276" s="87"/>
      <c r="AI1276" s="80"/>
    </row>
    <row r="1277" spans="3:35" x14ac:dyDescent="0.25">
      <c r="C1277" s="80"/>
      <c r="D1277" s="80"/>
      <c r="E1277" s="80"/>
      <c r="F1277" s="80"/>
      <c r="G1277" s="80"/>
      <c r="H1277" s="80"/>
      <c r="I1277" s="80"/>
      <c r="J1277" s="80"/>
      <c r="K1277" s="80"/>
      <c r="L1277" s="80"/>
      <c r="M1277" s="80"/>
      <c r="N1277" s="80"/>
      <c r="O1277" s="80"/>
      <c r="P1277" s="80"/>
      <c r="Q1277" s="80"/>
      <c r="R1277" s="80"/>
      <c r="S1277" s="80"/>
      <c r="T1277" s="80"/>
      <c r="U1277" s="80"/>
      <c r="V1277" s="80"/>
      <c r="W1277" s="80"/>
      <c r="X1277" s="80"/>
      <c r="Y1277" s="80"/>
      <c r="Z1277" s="80"/>
      <c r="AA1277" s="80"/>
      <c r="AB1277" s="80"/>
      <c r="AC1277" s="80"/>
      <c r="AD1277" s="80"/>
      <c r="AE1277" s="80"/>
      <c r="AF1277" s="80"/>
      <c r="AG1277" s="80"/>
      <c r="AH1277" s="80"/>
      <c r="AI1277" s="80"/>
    </row>
    <row r="1278" spans="3:35" x14ac:dyDescent="0.25">
      <c r="C1278" s="80"/>
      <c r="D1278" s="82"/>
      <c r="E1278" s="79"/>
      <c r="F1278" s="79"/>
      <c r="G1278" s="79"/>
      <c r="H1278" s="79"/>
      <c r="I1278" s="79"/>
      <c r="J1278" s="79"/>
      <c r="K1278" s="79"/>
      <c r="L1278" s="79"/>
      <c r="M1278" s="79"/>
      <c r="N1278" s="79"/>
      <c r="O1278" s="79"/>
      <c r="P1278" s="80"/>
      <c r="Q1278" s="80"/>
      <c r="R1278" s="80"/>
      <c r="S1278" s="80"/>
      <c r="T1278" s="80"/>
      <c r="U1278" s="82"/>
      <c r="V1278" s="79"/>
      <c r="W1278" s="79"/>
      <c r="X1278" s="79"/>
      <c r="Y1278" s="79"/>
      <c r="Z1278" s="79"/>
      <c r="AA1278" s="79"/>
      <c r="AB1278" s="79"/>
      <c r="AC1278" s="79"/>
      <c r="AD1278" s="79"/>
      <c r="AE1278" s="79"/>
      <c r="AF1278" s="79"/>
      <c r="AG1278" s="80"/>
      <c r="AH1278" s="80"/>
      <c r="AI1278" s="80"/>
    </row>
    <row r="1279" spans="3:35" x14ac:dyDescent="0.25">
      <c r="C1279" s="80"/>
      <c r="D1279" s="79"/>
      <c r="E1279" s="80"/>
      <c r="F1279" s="80"/>
      <c r="G1279" s="80"/>
      <c r="H1279" s="80"/>
      <c r="I1279" s="80"/>
      <c r="J1279" s="87"/>
      <c r="K1279" s="87"/>
      <c r="L1279" s="87"/>
      <c r="M1279" s="87"/>
      <c r="N1279" s="87"/>
      <c r="O1279" s="87"/>
      <c r="P1279" s="87"/>
      <c r="Q1279" s="87"/>
      <c r="R1279" s="80"/>
      <c r="S1279" s="80"/>
      <c r="T1279" s="80"/>
      <c r="U1279" s="79"/>
      <c r="V1279" s="80"/>
      <c r="W1279" s="80"/>
      <c r="X1279" s="80"/>
      <c r="Y1279" s="80"/>
      <c r="Z1279" s="80"/>
      <c r="AA1279" s="87"/>
      <c r="AB1279" s="87"/>
      <c r="AC1279" s="87"/>
      <c r="AD1279" s="87"/>
      <c r="AE1279" s="87"/>
      <c r="AF1279" s="87"/>
      <c r="AG1279" s="87"/>
      <c r="AH1279" s="87"/>
      <c r="AI1279" s="80"/>
    </row>
    <row r="1280" spans="3:35" x14ac:dyDescent="0.25">
      <c r="C1280" s="80"/>
      <c r="D1280" s="79"/>
      <c r="E1280" s="80"/>
      <c r="F1280" s="80"/>
      <c r="G1280" s="80"/>
      <c r="H1280" s="80"/>
      <c r="I1280" s="80"/>
      <c r="J1280" s="87"/>
      <c r="K1280" s="87"/>
      <c r="L1280" s="87"/>
      <c r="M1280" s="87"/>
      <c r="N1280" s="87"/>
      <c r="O1280" s="87"/>
      <c r="P1280" s="87"/>
      <c r="Q1280" s="87"/>
      <c r="R1280" s="80"/>
      <c r="S1280" s="80"/>
      <c r="T1280" s="80"/>
      <c r="U1280" s="79"/>
      <c r="V1280" s="80"/>
      <c r="W1280" s="80"/>
      <c r="X1280" s="80"/>
      <c r="Y1280" s="80"/>
      <c r="Z1280" s="80"/>
      <c r="AA1280" s="87"/>
      <c r="AB1280" s="87"/>
      <c r="AC1280" s="87"/>
      <c r="AD1280" s="87"/>
      <c r="AE1280" s="87"/>
      <c r="AF1280" s="87"/>
      <c r="AG1280" s="87"/>
      <c r="AH1280" s="87"/>
      <c r="AI1280" s="80"/>
    </row>
    <row r="1281" spans="1:35" x14ac:dyDescent="0.25">
      <c r="C1281" s="80"/>
      <c r="D1281" s="79"/>
      <c r="E1281" s="80"/>
      <c r="F1281" s="80"/>
      <c r="G1281" s="80"/>
      <c r="H1281" s="80"/>
      <c r="I1281" s="80"/>
      <c r="J1281" s="87"/>
      <c r="K1281" s="87"/>
      <c r="L1281" s="87"/>
      <c r="M1281" s="87"/>
      <c r="N1281" s="87"/>
      <c r="O1281" s="87"/>
      <c r="P1281" s="87"/>
      <c r="Q1281" s="87"/>
      <c r="R1281" s="80"/>
      <c r="S1281" s="80"/>
      <c r="T1281" s="80"/>
      <c r="U1281" s="79"/>
      <c r="V1281" s="80"/>
      <c r="W1281" s="80"/>
      <c r="X1281" s="80"/>
      <c r="Y1281" s="80"/>
      <c r="Z1281" s="80"/>
      <c r="AA1281" s="87"/>
      <c r="AB1281" s="87"/>
      <c r="AC1281" s="87"/>
      <c r="AD1281" s="87"/>
      <c r="AE1281" s="87"/>
      <c r="AF1281" s="87"/>
      <c r="AG1281" s="87"/>
      <c r="AH1281" s="87"/>
      <c r="AI1281" s="80"/>
    </row>
    <row r="1282" spans="1:35" x14ac:dyDescent="0.25">
      <c r="C1282" s="80"/>
      <c r="D1282" s="88"/>
      <c r="E1282" s="88"/>
      <c r="F1282" s="80"/>
      <c r="G1282" s="88"/>
      <c r="H1282" s="88"/>
      <c r="I1282" s="80"/>
      <c r="J1282" s="88"/>
      <c r="K1282" s="88"/>
      <c r="L1282" s="80"/>
      <c r="M1282" s="88"/>
      <c r="N1282" s="88"/>
      <c r="O1282" s="80"/>
      <c r="P1282" s="88"/>
      <c r="Q1282" s="88"/>
      <c r="R1282" s="80"/>
      <c r="S1282" s="80"/>
      <c r="T1282" s="80"/>
      <c r="U1282" s="88"/>
      <c r="V1282" s="88"/>
      <c r="W1282" s="80"/>
      <c r="X1282" s="88"/>
      <c r="Y1282" s="88"/>
      <c r="Z1282" s="80"/>
      <c r="AA1282" s="88"/>
      <c r="AB1282" s="88"/>
      <c r="AC1282" s="80"/>
      <c r="AD1282" s="88"/>
      <c r="AE1282" s="88"/>
      <c r="AF1282" s="80"/>
      <c r="AG1282" s="88"/>
      <c r="AH1282" s="88"/>
      <c r="AI1282" s="80"/>
    </row>
    <row r="1283" spans="1:35" x14ac:dyDescent="0.25">
      <c r="C1283" s="79"/>
      <c r="D1283" s="79"/>
      <c r="E1283" s="80"/>
      <c r="F1283" s="80"/>
      <c r="G1283" s="80"/>
      <c r="H1283" s="80"/>
      <c r="I1283" s="80"/>
      <c r="J1283" s="85"/>
      <c r="K1283" s="86"/>
      <c r="L1283" s="85"/>
      <c r="M1283" s="87"/>
      <c r="N1283" s="87"/>
      <c r="O1283" s="87"/>
      <c r="P1283" s="87"/>
      <c r="Q1283" s="87"/>
      <c r="R1283" s="80"/>
      <c r="S1283" s="80"/>
      <c r="T1283" s="79"/>
      <c r="U1283" s="79"/>
      <c r="V1283" s="80"/>
      <c r="W1283" s="80"/>
      <c r="X1283" s="80"/>
      <c r="Y1283" s="80"/>
      <c r="Z1283" s="80"/>
      <c r="AA1283" s="85"/>
      <c r="AB1283" s="86"/>
      <c r="AC1283" s="85"/>
      <c r="AD1283" s="87"/>
      <c r="AE1283" s="87"/>
      <c r="AF1283" s="87"/>
      <c r="AG1283" s="87"/>
      <c r="AH1283" s="87"/>
      <c r="AI1283" s="80"/>
    </row>
    <row r="1284" spans="1:35" ht="15.75" thickBot="1" x14ac:dyDescent="0.3">
      <c r="C1284" s="79"/>
      <c r="D1284" s="79"/>
      <c r="E1284" s="88"/>
      <c r="F1284" s="88"/>
      <c r="G1284" s="88"/>
      <c r="H1284" s="88"/>
      <c r="I1284" s="88"/>
      <c r="J1284" s="87"/>
      <c r="K1284" s="87"/>
      <c r="L1284" s="87"/>
      <c r="M1284" s="87"/>
      <c r="N1284" s="87"/>
      <c r="O1284" s="87"/>
      <c r="P1284" s="87"/>
      <c r="Q1284" s="87"/>
      <c r="R1284" s="80"/>
      <c r="S1284" s="89"/>
      <c r="T1284" s="79"/>
      <c r="U1284" s="79"/>
      <c r="V1284" s="88"/>
      <c r="W1284" s="88"/>
      <c r="X1284" s="88"/>
      <c r="Y1284" s="88"/>
      <c r="Z1284" s="88"/>
      <c r="AA1284" s="87"/>
      <c r="AB1284" s="87"/>
      <c r="AC1284" s="87"/>
      <c r="AD1284" s="87"/>
      <c r="AE1284" s="87"/>
      <c r="AF1284" s="87"/>
      <c r="AG1284" s="87"/>
      <c r="AH1284" s="87"/>
      <c r="AI1284" s="90"/>
    </row>
    <row r="1285" spans="1:35" x14ac:dyDescent="0.25">
      <c r="C1285" s="91"/>
      <c r="D1285" s="79"/>
      <c r="E1285" s="88"/>
      <c r="F1285" s="88"/>
      <c r="G1285" s="88"/>
      <c r="H1285" s="88"/>
      <c r="I1285" s="88"/>
      <c r="J1285" s="87"/>
      <c r="K1285" s="87"/>
      <c r="L1285" s="87"/>
      <c r="M1285" s="87"/>
      <c r="N1285" s="87"/>
      <c r="O1285" s="87"/>
      <c r="P1285" s="87"/>
      <c r="Q1285" s="87"/>
      <c r="R1285" s="80"/>
      <c r="S1285" s="89"/>
      <c r="T1285" s="79"/>
      <c r="U1285" s="79"/>
      <c r="V1285" s="88"/>
      <c r="W1285" s="88"/>
      <c r="X1285" s="88"/>
      <c r="Y1285" s="88"/>
      <c r="Z1285" s="88"/>
      <c r="AA1285" s="87"/>
      <c r="AB1285" s="87"/>
      <c r="AC1285" s="87"/>
      <c r="AD1285" s="87"/>
      <c r="AE1285" s="87"/>
      <c r="AF1285" s="87"/>
      <c r="AG1285" s="87"/>
      <c r="AH1285" s="92"/>
      <c r="AI1285" s="315" t="str">
        <f>AI53</f>
        <v>003611 Version 4</v>
      </c>
    </row>
    <row r="1286" spans="1:35" ht="15.75" thickBot="1" x14ac:dyDescent="0.3">
      <c r="C1286" s="93"/>
      <c r="D1286" s="94"/>
      <c r="E1286" s="94"/>
      <c r="F1286" s="94"/>
      <c r="G1286" s="94"/>
      <c r="H1286" s="94"/>
      <c r="I1286" s="94"/>
      <c r="J1286" s="94"/>
      <c r="K1286" s="94"/>
      <c r="L1286" s="94"/>
      <c r="M1286" s="94"/>
      <c r="N1286" s="94"/>
      <c r="O1286" s="94"/>
      <c r="P1286" s="94"/>
      <c r="Q1286" s="94"/>
      <c r="R1286" s="94"/>
      <c r="S1286" s="95"/>
      <c r="T1286" s="94"/>
      <c r="U1286" s="94"/>
      <c r="V1286" s="94"/>
      <c r="W1286" s="94"/>
      <c r="X1286" s="94"/>
      <c r="Y1286" s="94"/>
      <c r="Z1286" s="94"/>
      <c r="AA1286" s="94"/>
      <c r="AB1286" s="94"/>
      <c r="AC1286" s="94"/>
      <c r="AD1286" s="94"/>
      <c r="AE1286" s="94"/>
      <c r="AF1286" s="94"/>
      <c r="AG1286" s="94"/>
      <c r="AH1286" s="96"/>
      <c r="AI1286" s="316"/>
    </row>
    <row r="1287" spans="1:35" x14ac:dyDescent="0.25">
      <c r="C1287" s="7"/>
      <c r="D1287" s="9"/>
      <c r="E1287" s="27"/>
      <c r="F1287" s="27"/>
      <c r="G1287" s="27"/>
      <c r="H1287" s="27"/>
      <c r="I1287" s="27"/>
      <c r="J1287" s="27"/>
      <c r="K1287" s="27"/>
      <c r="L1287" s="27"/>
      <c r="M1287" s="27"/>
      <c r="N1287" s="27"/>
      <c r="O1287" s="27"/>
      <c r="P1287" s="27"/>
      <c r="Q1287" s="27"/>
      <c r="R1287" s="27"/>
      <c r="S1287" s="27"/>
      <c r="T1287" s="27"/>
      <c r="U1287" s="27"/>
      <c r="V1287" s="27"/>
      <c r="W1287" s="27"/>
      <c r="X1287" s="27"/>
      <c r="Y1287" s="27"/>
      <c r="Z1287" s="27"/>
      <c r="AA1287" s="27"/>
      <c r="AB1287" s="27"/>
      <c r="AC1287" s="27"/>
      <c r="AD1287" s="27"/>
      <c r="AE1287" s="27"/>
      <c r="AF1287" s="27"/>
      <c r="AG1287" s="27"/>
      <c r="AH1287" s="7"/>
      <c r="AI1287" s="316"/>
    </row>
    <row r="1288" spans="1:35" x14ac:dyDescent="0.25">
      <c r="C1288" s="7"/>
      <c r="D1288" s="9"/>
      <c r="E1288" s="27"/>
      <c r="F1288" s="27"/>
      <c r="G1288" s="27"/>
      <c r="H1288" s="27"/>
      <c r="I1288" s="27"/>
      <c r="J1288" s="27"/>
      <c r="K1288" s="27"/>
      <c r="L1288" s="27"/>
      <c r="M1288" s="27"/>
      <c r="N1288" s="27"/>
      <c r="O1288" s="27"/>
      <c r="P1288" s="27"/>
      <c r="Q1288" s="27"/>
      <c r="R1288" s="27"/>
      <c r="S1288" s="27"/>
      <c r="T1288" s="27"/>
      <c r="U1288" s="27"/>
      <c r="V1288" s="27"/>
      <c r="W1288" s="27"/>
      <c r="X1288" s="27"/>
      <c r="Y1288" s="27"/>
      <c r="Z1288" s="27"/>
      <c r="AA1288" s="27"/>
      <c r="AB1288" s="27"/>
      <c r="AC1288" s="27"/>
      <c r="AD1288" s="27"/>
      <c r="AE1288" s="27"/>
      <c r="AF1288" s="27"/>
      <c r="AG1288" s="27"/>
      <c r="AH1288" s="7"/>
      <c r="AI1288" s="316"/>
    </row>
    <row r="1289" spans="1:35" x14ac:dyDescent="0.25">
      <c r="A1289" s="363"/>
      <c r="B1289" s="363"/>
      <c r="C1289" s="7"/>
      <c r="D1289" s="9"/>
      <c r="E1289" s="27"/>
      <c r="F1289" s="27"/>
      <c r="G1289" s="27"/>
      <c r="H1289" s="27"/>
      <c r="I1289" s="27"/>
      <c r="J1289" s="27"/>
      <c r="K1289" s="27"/>
      <c r="L1289" s="27"/>
      <c r="M1289" s="27"/>
      <c r="N1289" s="27"/>
      <c r="O1289" s="27"/>
      <c r="P1289" s="27"/>
      <c r="Q1289" s="27"/>
      <c r="R1289" s="27"/>
      <c r="S1289" s="27"/>
      <c r="T1289" s="27"/>
      <c r="U1289" s="27"/>
      <c r="V1289" s="27"/>
      <c r="W1289" s="27"/>
      <c r="X1289" s="27"/>
      <c r="Y1289" s="27"/>
      <c r="Z1289" s="27"/>
      <c r="AA1289" s="27"/>
      <c r="AB1289" s="27"/>
      <c r="AC1289" s="27"/>
      <c r="AD1289" s="27"/>
      <c r="AE1289" s="27"/>
      <c r="AF1289" s="27"/>
      <c r="AG1289" s="27"/>
      <c r="AH1289" s="7"/>
      <c r="AI1289" s="316"/>
    </row>
    <row r="1290" spans="1:35" x14ac:dyDescent="0.25">
      <c r="A1290" s="173"/>
      <c r="C1290" s="7"/>
      <c r="D1290" s="9"/>
      <c r="E1290" s="27"/>
      <c r="F1290" s="27"/>
      <c r="G1290" s="27"/>
      <c r="H1290" s="27"/>
      <c r="I1290" s="27"/>
      <c r="J1290" s="27"/>
      <c r="K1290" s="27"/>
      <c r="L1290" s="27"/>
      <c r="M1290" s="27"/>
      <c r="N1290" s="27"/>
      <c r="O1290" s="27"/>
      <c r="P1290" s="27"/>
      <c r="Q1290" s="27"/>
      <c r="R1290" s="27"/>
      <c r="S1290" s="27"/>
      <c r="T1290" s="27"/>
      <c r="U1290" s="27"/>
      <c r="V1290" s="27"/>
      <c r="W1290" s="27"/>
      <c r="X1290" s="27"/>
      <c r="Y1290" s="27"/>
      <c r="Z1290" s="27"/>
      <c r="AA1290" s="27"/>
      <c r="AB1290" s="27"/>
      <c r="AC1290" s="27"/>
      <c r="AD1290" s="27"/>
      <c r="AE1290" s="27"/>
      <c r="AF1290" s="27"/>
      <c r="AG1290" s="27"/>
      <c r="AH1290" s="7"/>
      <c r="AI1290" s="316"/>
    </row>
    <row r="1291" spans="1:35" x14ac:dyDescent="0.25">
      <c r="C1291" s="362" t="s">
        <v>3794</v>
      </c>
      <c r="D1291" s="362"/>
      <c r="E1291" s="362"/>
      <c r="F1291" s="362"/>
      <c r="G1291" s="362"/>
      <c r="H1291" s="362"/>
      <c r="I1291" s="362"/>
      <c r="J1291" s="362"/>
      <c r="K1291" s="362"/>
      <c r="L1291" s="362"/>
      <c r="M1291" s="362"/>
      <c r="N1291" s="362"/>
      <c r="O1291" s="362"/>
      <c r="P1291" s="362"/>
      <c r="Q1291" s="362"/>
      <c r="R1291" s="362"/>
      <c r="S1291" s="362"/>
      <c r="T1291" s="362"/>
      <c r="U1291" s="362"/>
      <c r="V1291" s="362"/>
      <c r="W1291" s="362"/>
      <c r="X1291" s="362"/>
      <c r="Y1291" s="362"/>
      <c r="Z1291" s="362"/>
      <c r="AA1291" s="362"/>
      <c r="AB1291" s="362"/>
      <c r="AC1291" s="362"/>
      <c r="AD1291" s="362"/>
      <c r="AE1291" s="362"/>
      <c r="AF1291" s="362"/>
      <c r="AG1291" s="362"/>
      <c r="AH1291" s="362"/>
      <c r="AI1291" s="362"/>
    </row>
    <row r="1292" spans="1:35" x14ac:dyDescent="0.25">
      <c r="C1292" s="45"/>
      <c r="D1292" s="61"/>
      <c r="E1292" s="61"/>
      <c r="F1292" s="60"/>
      <c r="G1292" s="60"/>
      <c r="H1292" s="45"/>
      <c r="I1292" s="45"/>
      <c r="J1292" s="45"/>
      <c r="K1292" s="61"/>
      <c r="L1292" s="61"/>
      <c r="M1292" s="60"/>
      <c r="N1292" s="60"/>
      <c r="O1292" s="45"/>
      <c r="P1292" s="45"/>
      <c r="Q1292" s="45"/>
      <c r="R1292" s="61"/>
      <c r="S1292" s="61"/>
      <c r="T1292" s="60"/>
      <c r="U1292" s="60"/>
      <c r="V1292" s="45"/>
      <c r="W1292" s="45"/>
      <c r="X1292" s="45"/>
      <c r="Y1292" s="61"/>
      <c r="Z1292" s="61"/>
      <c r="AA1292" s="60"/>
      <c r="AB1292" s="60"/>
      <c r="AC1292" s="45"/>
      <c r="AD1292" s="45"/>
      <c r="AE1292" s="45"/>
      <c r="AF1292" s="61"/>
      <c r="AG1292" s="61"/>
      <c r="AH1292" s="60"/>
      <c r="AI1292" s="60"/>
    </row>
    <row r="1293" spans="1:35" x14ac:dyDescent="0.25">
      <c r="C1293" s="45"/>
      <c r="D1293" s="61"/>
      <c r="E1293" s="61"/>
      <c r="F1293" s="60"/>
      <c r="G1293" s="60"/>
      <c r="H1293" s="45"/>
      <c r="I1293" s="45"/>
      <c r="J1293" s="45"/>
      <c r="K1293" s="61"/>
      <c r="L1293" s="61"/>
      <c r="M1293" s="60"/>
      <c r="N1293" s="60"/>
      <c r="O1293" s="45"/>
      <c r="P1293" s="45"/>
      <c r="Q1293" s="45"/>
      <c r="R1293" s="61"/>
      <c r="S1293" s="61"/>
      <c r="T1293" s="60"/>
      <c r="U1293" s="60"/>
      <c r="V1293" s="45"/>
      <c r="W1293" s="45"/>
      <c r="X1293" s="45"/>
      <c r="Y1293" s="61"/>
      <c r="Z1293" s="61"/>
      <c r="AA1293" s="60"/>
      <c r="AB1293" s="60"/>
      <c r="AC1293" s="45"/>
      <c r="AD1293" s="45"/>
      <c r="AE1293" s="45"/>
      <c r="AF1293" s="61"/>
      <c r="AG1293" s="61"/>
      <c r="AH1293" s="60"/>
      <c r="AI1293" s="60"/>
    </row>
    <row r="1294" spans="1:35" x14ac:dyDescent="0.25">
      <c r="C1294" s="45"/>
      <c r="D1294" s="61"/>
      <c r="E1294" s="61"/>
      <c r="F1294" s="60"/>
      <c r="G1294" s="60"/>
      <c r="H1294" s="45"/>
      <c r="I1294" s="45"/>
      <c r="J1294" s="45"/>
      <c r="K1294" s="61"/>
      <c r="L1294" s="61"/>
      <c r="M1294" s="60"/>
      <c r="N1294" s="60"/>
      <c r="O1294" s="45"/>
      <c r="P1294" s="45"/>
      <c r="Q1294" s="45"/>
      <c r="R1294" s="61"/>
      <c r="S1294" s="61"/>
      <c r="T1294" s="60"/>
      <c r="U1294" s="60"/>
      <c r="V1294" s="45"/>
      <c r="W1294" s="45"/>
      <c r="X1294" s="45"/>
      <c r="Y1294" s="61"/>
      <c r="Z1294" s="61"/>
      <c r="AA1294" s="60"/>
      <c r="AB1294" s="60"/>
      <c r="AC1294" s="45"/>
      <c r="AD1294" s="45"/>
      <c r="AE1294" s="45"/>
      <c r="AF1294" s="61"/>
      <c r="AG1294" s="61"/>
      <c r="AH1294" s="60"/>
      <c r="AI1294" s="60"/>
    </row>
    <row r="1295" spans="1:35" x14ac:dyDescent="0.25">
      <c r="C1295" s="45"/>
      <c r="D1295" s="61"/>
      <c r="E1295" s="61"/>
      <c r="F1295" s="60"/>
      <c r="G1295" s="60"/>
      <c r="H1295" s="45"/>
      <c r="I1295" s="45"/>
      <c r="J1295" s="45"/>
      <c r="K1295" s="61"/>
      <c r="L1295" s="61"/>
      <c r="M1295" s="60"/>
      <c r="N1295" s="60"/>
      <c r="O1295" s="45"/>
      <c r="P1295" s="45"/>
      <c r="Q1295" s="45"/>
      <c r="R1295" s="61"/>
      <c r="S1295" s="61"/>
      <c r="T1295" s="60"/>
      <c r="U1295" s="60"/>
      <c r="V1295" s="45"/>
      <c r="W1295" s="45"/>
      <c r="X1295" s="45"/>
      <c r="Y1295" s="61"/>
      <c r="Z1295" s="61"/>
      <c r="AA1295" s="60"/>
      <c r="AB1295" s="60"/>
      <c r="AC1295" s="45"/>
      <c r="AD1295" s="45"/>
      <c r="AE1295" s="45"/>
      <c r="AF1295" s="61"/>
      <c r="AG1295" s="61"/>
      <c r="AH1295" s="60"/>
      <c r="AI1295" s="60"/>
    </row>
    <row r="1296" spans="1:35" x14ac:dyDescent="0.25">
      <c r="C1296" s="45"/>
      <c r="D1296" s="61"/>
      <c r="E1296" s="61"/>
      <c r="F1296" s="60"/>
      <c r="G1296" s="60"/>
      <c r="H1296" s="45"/>
      <c r="I1296" s="45"/>
      <c r="J1296" s="45"/>
      <c r="K1296" s="61"/>
      <c r="L1296" s="61"/>
      <c r="M1296" s="60"/>
      <c r="N1296" s="60"/>
      <c r="O1296" s="45"/>
      <c r="P1296" s="45"/>
      <c r="Q1296" s="45"/>
      <c r="R1296" s="61"/>
      <c r="S1296" s="61"/>
      <c r="T1296" s="60"/>
      <c r="U1296" s="60"/>
      <c r="V1296" s="45"/>
      <c r="W1296" s="45"/>
      <c r="X1296" s="45"/>
      <c r="Y1296" s="61"/>
      <c r="Z1296" s="61"/>
      <c r="AA1296" s="60"/>
      <c r="AB1296" s="60"/>
      <c r="AC1296" s="45"/>
      <c r="AD1296" s="45"/>
      <c r="AE1296" s="45"/>
      <c r="AF1296" s="61"/>
      <c r="AG1296" s="61"/>
      <c r="AH1296" s="60"/>
      <c r="AI1296" s="60"/>
    </row>
    <row r="1297" spans="3:35" x14ac:dyDescent="0.25">
      <c r="C1297" s="45"/>
      <c r="D1297" s="61"/>
      <c r="E1297" s="61"/>
      <c r="F1297" s="60"/>
      <c r="G1297" s="60"/>
      <c r="H1297" s="45"/>
      <c r="I1297" s="45"/>
      <c r="J1297" s="45"/>
      <c r="K1297" s="61"/>
      <c r="L1297" s="61"/>
      <c r="M1297" s="60"/>
      <c r="N1297" s="60"/>
      <c r="O1297" s="45"/>
      <c r="P1297" s="45"/>
      <c r="Q1297" s="45"/>
      <c r="R1297" s="61"/>
      <c r="S1297" s="61"/>
      <c r="T1297" s="60"/>
      <c r="U1297" s="60"/>
      <c r="V1297" s="45"/>
      <c r="W1297" s="45"/>
      <c r="X1297" s="45"/>
      <c r="Y1297" s="61"/>
      <c r="Z1297" s="61"/>
      <c r="AA1297" s="60"/>
      <c r="AB1297" s="60"/>
      <c r="AC1297" s="45"/>
      <c r="AD1297" s="45"/>
      <c r="AE1297" s="45"/>
      <c r="AF1297" s="61"/>
      <c r="AG1297" s="61"/>
      <c r="AH1297" s="60"/>
      <c r="AI1297" s="60"/>
    </row>
    <row r="1298" spans="3:35" x14ac:dyDescent="0.25">
      <c r="C1298" s="45"/>
      <c r="D1298" s="61"/>
      <c r="E1298" s="61"/>
      <c r="F1298" s="60"/>
      <c r="G1298" s="60"/>
      <c r="H1298" s="45"/>
      <c r="I1298" s="45"/>
      <c r="J1298" s="45"/>
      <c r="K1298" s="61"/>
      <c r="L1298" s="61"/>
      <c r="M1298" s="60"/>
      <c r="N1298" s="60"/>
      <c r="O1298" s="45"/>
      <c r="P1298" s="45"/>
      <c r="Q1298" s="45"/>
      <c r="R1298" s="61"/>
      <c r="S1298" s="61"/>
      <c r="T1298" s="60"/>
      <c r="U1298" s="60"/>
      <c r="V1298" s="45"/>
      <c r="W1298" s="45"/>
      <c r="X1298" s="45"/>
      <c r="Y1298" s="61"/>
      <c r="Z1298" s="61"/>
      <c r="AA1298" s="60"/>
      <c r="AB1298" s="60"/>
      <c r="AC1298" s="45"/>
      <c r="AD1298" s="45"/>
      <c r="AE1298" s="45"/>
      <c r="AF1298" s="61"/>
      <c r="AG1298" s="61"/>
      <c r="AH1298" s="60"/>
      <c r="AI1298" s="60"/>
    </row>
    <row r="1299" spans="3:35" x14ac:dyDescent="0.25">
      <c r="C1299" s="45"/>
      <c r="D1299" s="61"/>
      <c r="E1299" s="61"/>
      <c r="F1299" s="60"/>
      <c r="G1299" s="60"/>
      <c r="H1299" s="45"/>
      <c r="I1299" s="45"/>
      <c r="J1299" s="45"/>
      <c r="K1299" s="61"/>
      <c r="L1299" s="61"/>
      <c r="M1299" s="60"/>
      <c r="N1299" s="60"/>
      <c r="O1299" s="45"/>
      <c r="P1299" s="45"/>
      <c r="Q1299" s="45"/>
      <c r="R1299" s="61"/>
      <c r="S1299" s="61"/>
      <c r="T1299" s="60"/>
      <c r="U1299" s="60"/>
      <c r="V1299" s="45"/>
      <c r="W1299" s="45"/>
      <c r="X1299" s="45"/>
      <c r="Y1299" s="61"/>
      <c r="Z1299" s="61"/>
      <c r="AA1299" s="60"/>
      <c r="AB1299" s="60"/>
      <c r="AC1299" s="45"/>
      <c r="AD1299" s="45"/>
      <c r="AE1299" s="45"/>
      <c r="AF1299" s="61"/>
      <c r="AG1299" s="61"/>
      <c r="AH1299" s="60"/>
      <c r="AI1299" s="60"/>
    </row>
    <row r="1300" spans="3:35" x14ac:dyDescent="0.25">
      <c r="C1300" s="45"/>
      <c r="D1300" s="61"/>
      <c r="E1300" s="61"/>
      <c r="F1300" s="60"/>
      <c r="G1300" s="60"/>
      <c r="H1300" s="45"/>
      <c r="I1300" s="45"/>
      <c r="J1300" s="45"/>
      <c r="K1300" s="61"/>
      <c r="L1300" s="61"/>
      <c r="M1300" s="60"/>
      <c r="N1300" s="60"/>
      <c r="O1300" s="45"/>
      <c r="P1300" s="45"/>
      <c r="Q1300" s="45"/>
      <c r="R1300" s="61"/>
      <c r="S1300" s="61"/>
      <c r="T1300" s="60"/>
      <c r="U1300" s="60"/>
      <c r="V1300" s="45"/>
      <c r="W1300" s="45"/>
      <c r="X1300" s="45"/>
      <c r="Y1300" s="61"/>
      <c r="Z1300" s="61"/>
      <c r="AA1300" s="60"/>
      <c r="AB1300" s="60"/>
      <c r="AC1300" s="45"/>
      <c r="AD1300" s="45"/>
      <c r="AE1300" s="45"/>
      <c r="AF1300" s="61"/>
      <c r="AG1300" s="61"/>
      <c r="AH1300" s="60"/>
      <c r="AI1300" s="60"/>
    </row>
    <row r="1301" spans="3:35" x14ac:dyDescent="0.25">
      <c r="C1301" s="45"/>
      <c r="D1301" s="61"/>
      <c r="E1301" s="61"/>
      <c r="F1301" s="60"/>
      <c r="G1301" s="60"/>
      <c r="H1301" s="45"/>
      <c r="I1301" s="45"/>
      <c r="J1301" s="45"/>
      <c r="K1301" s="61"/>
      <c r="L1301" s="61"/>
      <c r="M1301" s="60"/>
      <c r="N1301" s="60"/>
      <c r="O1301" s="45"/>
      <c r="P1301" s="45"/>
      <c r="Q1301" s="45"/>
      <c r="R1301" s="61"/>
      <c r="S1301" s="61"/>
      <c r="T1301" s="60"/>
      <c r="U1301" s="60"/>
      <c r="V1301" s="45"/>
      <c r="W1301" s="45"/>
      <c r="X1301" s="45"/>
      <c r="Y1301" s="61"/>
      <c r="Z1301" s="61"/>
      <c r="AA1301" s="60"/>
      <c r="AB1301" s="60"/>
      <c r="AC1301" s="45"/>
      <c r="AD1301" s="45"/>
      <c r="AE1301" s="45"/>
      <c r="AF1301" s="61"/>
      <c r="AG1301" s="61"/>
      <c r="AH1301" s="60"/>
      <c r="AI1301" s="60"/>
    </row>
    <row r="1302" spans="3:35" x14ac:dyDescent="0.25">
      <c r="C1302" s="45"/>
      <c r="D1302" s="61"/>
      <c r="E1302" s="61"/>
      <c r="F1302" s="60"/>
      <c r="G1302" s="60"/>
      <c r="H1302" s="45"/>
      <c r="I1302" s="45"/>
      <c r="J1302" s="45"/>
      <c r="K1302" s="61"/>
      <c r="L1302" s="61"/>
      <c r="M1302" s="60"/>
      <c r="N1302" s="60"/>
      <c r="O1302" s="45"/>
      <c r="P1302" s="45"/>
      <c r="Q1302" s="45"/>
      <c r="R1302" s="61"/>
      <c r="S1302" s="61"/>
      <c r="T1302" s="60"/>
      <c r="U1302" s="60"/>
      <c r="V1302" s="45"/>
      <c r="W1302" s="45"/>
      <c r="X1302" s="45"/>
      <c r="Y1302" s="61"/>
      <c r="Z1302" s="61"/>
      <c r="AA1302" s="60"/>
      <c r="AB1302" s="60"/>
      <c r="AC1302" s="45"/>
      <c r="AD1302" s="45"/>
      <c r="AE1302" s="45"/>
      <c r="AF1302" s="61"/>
      <c r="AG1302" s="61"/>
      <c r="AH1302" s="60"/>
      <c r="AI1302" s="60"/>
    </row>
    <row r="1303" spans="3:35" x14ac:dyDescent="0.25">
      <c r="C1303" s="45"/>
      <c r="D1303" s="61"/>
      <c r="E1303" s="61"/>
      <c r="F1303" s="60"/>
      <c r="G1303" s="60"/>
      <c r="H1303" s="45"/>
      <c r="I1303" s="45"/>
      <c r="J1303" s="45"/>
      <c r="K1303" s="61"/>
      <c r="L1303" s="61"/>
      <c r="M1303" s="60"/>
      <c r="N1303" s="60"/>
      <c r="O1303" s="45"/>
      <c r="P1303" s="45"/>
      <c r="Q1303" s="45"/>
      <c r="R1303" s="61"/>
      <c r="S1303" s="61"/>
      <c r="T1303" s="60"/>
      <c r="U1303" s="60"/>
      <c r="V1303" s="45"/>
      <c r="W1303" s="45"/>
      <c r="X1303" s="45"/>
      <c r="Y1303" s="61"/>
      <c r="Z1303" s="61"/>
      <c r="AA1303" s="60"/>
      <c r="AB1303" s="60"/>
      <c r="AC1303" s="45"/>
      <c r="AD1303" s="45"/>
      <c r="AE1303" s="45"/>
      <c r="AF1303" s="61"/>
      <c r="AG1303" s="61"/>
      <c r="AH1303" s="60"/>
      <c r="AI1303" s="60"/>
    </row>
    <row r="1304" spans="3:35" x14ac:dyDescent="0.25">
      <c r="C1304" s="45"/>
      <c r="D1304" s="61"/>
      <c r="E1304" s="61"/>
      <c r="F1304" s="60"/>
      <c r="G1304" s="60"/>
      <c r="H1304" s="45"/>
      <c r="I1304" s="45"/>
      <c r="J1304" s="45"/>
      <c r="K1304" s="61"/>
      <c r="L1304" s="61"/>
      <c r="M1304" s="60"/>
      <c r="N1304" s="60"/>
      <c r="O1304" s="45"/>
      <c r="P1304" s="45"/>
      <c r="Q1304" s="45"/>
      <c r="R1304" s="61"/>
      <c r="S1304" s="61"/>
      <c r="T1304" s="60"/>
      <c r="U1304" s="60"/>
      <c r="V1304" s="45"/>
      <c r="W1304" s="45"/>
      <c r="X1304" s="45"/>
      <c r="Y1304" s="61"/>
      <c r="Z1304" s="61"/>
      <c r="AA1304" s="60"/>
      <c r="AB1304" s="60"/>
      <c r="AC1304" s="45"/>
      <c r="AD1304" s="45"/>
      <c r="AE1304" s="45"/>
      <c r="AF1304" s="61"/>
      <c r="AG1304" s="61"/>
      <c r="AH1304" s="60"/>
      <c r="AI1304" s="60"/>
    </row>
    <row r="1305" spans="3:35" x14ac:dyDescent="0.25">
      <c r="C1305" s="45"/>
      <c r="D1305" s="61"/>
      <c r="E1305" s="61"/>
      <c r="F1305" s="60"/>
      <c r="G1305" s="60"/>
      <c r="H1305" s="45"/>
      <c r="I1305" s="45"/>
      <c r="J1305" s="45"/>
      <c r="K1305" s="61"/>
      <c r="L1305" s="61"/>
      <c r="M1305" s="60"/>
      <c r="N1305" s="60"/>
      <c r="O1305" s="45"/>
      <c r="P1305" s="45"/>
      <c r="Q1305" s="45"/>
      <c r="R1305" s="61"/>
      <c r="S1305" s="61"/>
      <c r="T1305" s="60"/>
      <c r="U1305" s="60"/>
      <c r="V1305" s="45"/>
      <c r="W1305" s="45"/>
      <c r="X1305" s="45"/>
      <c r="Y1305" s="61"/>
      <c r="Z1305" s="61"/>
      <c r="AA1305" s="60"/>
      <c r="AB1305" s="60"/>
      <c r="AC1305" s="45"/>
      <c r="AD1305" s="45"/>
      <c r="AE1305" s="45"/>
      <c r="AF1305" s="61"/>
      <c r="AG1305" s="61"/>
      <c r="AH1305" s="60"/>
      <c r="AI1305" s="60"/>
    </row>
    <row r="1306" spans="3:35" x14ac:dyDescent="0.25">
      <c r="C1306" s="45"/>
      <c r="D1306" s="61"/>
      <c r="E1306" s="61"/>
      <c r="F1306" s="60"/>
      <c r="G1306" s="60"/>
      <c r="H1306" s="45"/>
      <c r="I1306" s="45"/>
      <c r="J1306" s="45"/>
      <c r="K1306" s="61"/>
      <c r="L1306" s="61"/>
      <c r="M1306" s="60"/>
      <c r="N1306" s="60"/>
      <c r="O1306" s="45"/>
      <c r="P1306" s="45"/>
      <c r="Q1306" s="45"/>
      <c r="R1306" s="61"/>
      <c r="S1306" s="61"/>
      <c r="T1306" s="60"/>
      <c r="U1306" s="60"/>
      <c r="V1306" s="45"/>
      <c r="W1306" s="45"/>
      <c r="X1306" s="45"/>
      <c r="Y1306" s="61"/>
      <c r="Z1306" s="61"/>
      <c r="AA1306" s="60"/>
      <c r="AB1306" s="60"/>
      <c r="AC1306" s="45"/>
      <c r="AD1306" s="45"/>
      <c r="AE1306" s="45"/>
      <c r="AF1306" s="61"/>
      <c r="AG1306" s="61"/>
      <c r="AH1306" s="60"/>
      <c r="AI1306" s="60"/>
    </row>
    <row r="1307" spans="3:35" x14ac:dyDescent="0.25">
      <c r="C1307" s="45"/>
      <c r="D1307" s="61"/>
      <c r="E1307" s="61"/>
      <c r="F1307" s="60"/>
      <c r="G1307" s="60"/>
      <c r="H1307" s="45"/>
      <c r="I1307" s="45"/>
      <c r="J1307" s="45"/>
      <c r="K1307" s="61"/>
      <c r="L1307" s="61"/>
      <c r="M1307" s="60"/>
      <c r="N1307" s="60"/>
      <c r="O1307" s="45"/>
      <c r="P1307" s="45"/>
      <c r="Q1307" s="45"/>
      <c r="R1307" s="61"/>
      <c r="S1307" s="61"/>
      <c r="T1307" s="60"/>
      <c r="U1307" s="60"/>
      <c r="V1307" s="45"/>
      <c r="W1307" s="45"/>
      <c r="X1307" s="45"/>
      <c r="Y1307" s="61"/>
      <c r="Z1307" s="61"/>
      <c r="AA1307" s="60"/>
      <c r="AB1307" s="60"/>
      <c r="AC1307" s="45"/>
      <c r="AD1307" s="45"/>
      <c r="AE1307" s="45"/>
      <c r="AF1307" s="61"/>
      <c r="AG1307" s="61"/>
      <c r="AH1307" s="60"/>
      <c r="AI1307" s="60"/>
    </row>
    <row r="1308" spans="3:35" x14ac:dyDescent="0.25">
      <c r="C1308" s="45"/>
      <c r="D1308" s="61"/>
      <c r="E1308" s="61"/>
      <c r="F1308" s="60"/>
      <c r="G1308" s="60"/>
      <c r="H1308" s="45"/>
      <c r="I1308" s="45"/>
      <c r="J1308" s="45"/>
      <c r="K1308" s="61"/>
      <c r="L1308" s="61"/>
      <c r="M1308" s="60"/>
      <c r="N1308" s="60"/>
      <c r="O1308" s="45"/>
      <c r="P1308" s="45"/>
      <c r="Q1308" s="45"/>
      <c r="R1308" s="61"/>
      <c r="S1308" s="61"/>
      <c r="T1308" s="60"/>
      <c r="U1308" s="60"/>
      <c r="V1308" s="45"/>
      <c r="W1308" s="45"/>
      <c r="X1308" s="45"/>
      <c r="Y1308" s="61"/>
      <c r="Z1308" s="61"/>
      <c r="AA1308" s="60"/>
      <c r="AB1308" s="60"/>
      <c r="AC1308" s="45"/>
      <c r="AD1308" s="45"/>
      <c r="AE1308" s="45"/>
      <c r="AF1308" s="61"/>
      <c r="AG1308" s="61"/>
      <c r="AH1308" s="60"/>
      <c r="AI1308" s="60"/>
    </row>
    <row r="1309" spans="3:35" x14ac:dyDescent="0.25">
      <c r="C1309" s="45"/>
      <c r="D1309" s="61"/>
      <c r="E1309" s="61"/>
      <c r="F1309" s="60"/>
      <c r="G1309" s="60"/>
      <c r="H1309" s="45"/>
      <c r="I1309" s="45"/>
      <c r="J1309" s="45"/>
      <c r="K1309" s="61"/>
      <c r="L1309" s="61"/>
      <c r="M1309" s="60"/>
      <c r="N1309" s="60"/>
      <c r="O1309" s="45"/>
      <c r="P1309" s="45"/>
      <c r="Q1309" s="45"/>
      <c r="R1309" s="61"/>
      <c r="S1309" s="61"/>
      <c r="T1309" s="60"/>
      <c r="U1309" s="60"/>
      <c r="V1309" s="45"/>
      <c r="W1309" s="45"/>
      <c r="X1309" s="45"/>
      <c r="Y1309" s="61"/>
      <c r="Z1309" s="61"/>
      <c r="AA1309" s="60"/>
      <c r="AB1309" s="60"/>
      <c r="AC1309" s="45"/>
      <c r="AD1309" s="45"/>
      <c r="AE1309" s="45"/>
      <c r="AF1309" s="61"/>
      <c r="AG1309" s="61"/>
      <c r="AH1309" s="60"/>
      <c r="AI1309" s="60"/>
    </row>
    <row r="1310" spans="3:35" x14ac:dyDescent="0.25">
      <c r="C1310" s="45"/>
      <c r="D1310" s="61"/>
      <c r="E1310" s="61"/>
      <c r="F1310" s="60"/>
      <c r="G1310" s="60"/>
      <c r="H1310" s="45"/>
      <c r="I1310" s="45"/>
      <c r="J1310" s="45"/>
      <c r="K1310" s="61"/>
      <c r="L1310" s="61"/>
      <c r="M1310" s="60"/>
      <c r="N1310" s="60"/>
      <c r="O1310" s="45"/>
      <c r="P1310" s="45"/>
      <c r="Q1310" s="45"/>
      <c r="R1310" s="61"/>
      <c r="S1310" s="61"/>
      <c r="T1310" s="60"/>
      <c r="U1310" s="60"/>
      <c r="V1310" s="45"/>
      <c r="W1310" s="45"/>
      <c r="X1310" s="45"/>
      <c r="Y1310" s="61"/>
      <c r="Z1310" s="61"/>
      <c r="AA1310" s="60"/>
      <c r="AB1310" s="60"/>
      <c r="AC1310" s="45"/>
      <c r="AD1310" s="45"/>
      <c r="AE1310" s="45"/>
      <c r="AF1310" s="61"/>
      <c r="AG1310" s="61"/>
      <c r="AH1310" s="60"/>
      <c r="AI1310" s="60"/>
    </row>
    <row r="1311" spans="3:35" x14ac:dyDescent="0.25">
      <c r="C1311" s="45"/>
      <c r="D1311" s="61"/>
      <c r="E1311" s="61"/>
      <c r="F1311" s="60"/>
      <c r="G1311" s="60"/>
      <c r="H1311" s="45"/>
      <c r="I1311" s="45"/>
      <c r="J1311" s="45"/>
      <c r="K1311" s="61"/>
      <c r="L1311" s="61"/>
      <c r="M1311" s="60"/>
      <c r="N1311" s="60"/>
      <c r="O1311" s="45"/>
      <c r="P1311" s="45"/>
      <c r="Q1311" s="45"/>
      <c r="R1311" s="61"/>
      <c r="S1311" s="61"/>
      <c r="T1311" s="60"/>
      <c r="U1311" s="60"/>
      <c r="V1311" s="45"/>
      <c r="W1311" s="45"/>
      <c r="X1311" s="45"/>
      <c r="Y1311" s="61"/>
      <c r="Z1311" s="61"/>
      <c r="AA1311" s="60"/>
      <c r="AB1311" s="60"/>
      <c r="AC1311" s="45"/>
      <c r="AD1311" s="45"/>
      <c r="AE1311" s="45"/>
      <c r="AF1311" s="61"/>
      <c r="AG1311" s="61"/>
      <c r="AH1311" s="60"/>
      <c r="AI1311" s="60"/>
    </row>
    <row r="1312" spans="3:35" x14ac:dyDescent="0.25">
      <c r="C1312" s="45"/>
      <c r="D1312" s="61"/>
      <c r="E1312" s="61"/>
      <c r="F1312" s="60"/>
      <c r="G1312" s="60"/>
      <c r="H1312" s="45"/>
      <c r="I1312" s="45"/>
      <c r="J1312" s="45"/>
      <c r="K1312" s="61"/>
      <c r="L1312" s="61"/>
      <c r="M1312" s="60"/>
      <c r="N1312" s="60"/>
      <c r="O1312" s="45"/>
      <c r="P1312" s="45"/>
      <c r="Q1312" s="45"/>
      <c r="R1312" s="61"/>
      <c r="S1312" s="61"/>
      <c r="T1312" s="60"/>
      <c r="U1312" s="60"/>
      <c r="V1312" s="45"/>
      <c r="W1312" s="45"/>
      <c r="X1312" s="45"/>
      <c r="Y1312" s="61"/>
      <c r="Z1312" s="61"/>
      <c r="AA1312" s="60"/>
      <c r="AB1312" s="60"/>
      <c r="AC1312" s="45"/>
      <c r="AD1312" s="45"/>
      <c r="AE1312" s="45"/>
      <c r="AF1312" s="61"/>
      <c r="AG1312" s="61"/>
      <c r="AH1312" s="60"/>
      <c r="AI1312" s="60"/>
    </row>
    <row r="1313" spans="3:35" x14ac:dyDescent="0.25">
      <c r="C1313" s="45"/>
      <c r="D1313" s="61"/>
      <c r="E1313" s="61"/>
      <c r="F1313" s="60"/>
      <c r="G1313" s="60"/>
      <c r="H1313" s="45"/>
      <c r="I1313" s="45"/>
      <c r="J1313" s="45"/>
      <c r="K1313" s="61"/>
      <c r="L1313" s="61"/>
      <c r="M1313" s="60"/>
      <c r="N1313" s="60"/>
      <c r="O1313" s="45"/>
      <c r="P1313" s="45"/>
      <c r="Q1313" s="45"/>
      <c r="R1313" s="61"/>
      <c r="S1313" s="61"/>
      <c r="T1313" s="60"/>
      <c r="U1313" s="60"/>
      <c r="V1313" s="45"/>
      <c r="W1313" s="45"/>
      <c r="X1313" s="45"/>
      <c r="Y1313" s="61"/>
      <c r="Z1313" s="61"/>
      <c r="AA1313" s="60"/>
      <c r="AB1313" s="60"/>
      <c r="AC1313" s="45"/>
      <c r="AD1313" s="45"/>
      <c r="AE1313" s="45"/>
      <c r="AF1313" s="61"/>
      <c r="AG1313" s="61"/>
      <c r="AH1313" s="60"/>
      <c r="AI1313" s="60"/>
    </row>
    <row r="1314" spans="3:35" x14ac:dyDescent="0.25">
      <c r="C1314" s="45"/>
      <c r="D1314" s="61"/>
      <c r="E1314" s="61"/>
      <c r="F1314" s="60"/>
      <c r="G1314" s="60"/>
      <c r="H1314" s="45"/>
      <c r="I1314" s="45"/>
      <c r="J1314" s="45"/>
      <c r="K1314" s="61"/>
      <c r="L1314" s="61"/>
      <c r="M1314" s="60"/>
      <c r="N1314" s="60"/>
      <c r="O1314" s="45"/>
      <c r="P1314" s="45"/>
      <c r="Q1314" s="45"/>
      <c r="R1314" s="61"/>
      <c r="S1314" s="61"/>
      <c r="T1314" s="60"/>
      <c r="U1314" s="60"/>
      <c r="V1314" s="45"/>
      <c r="W1314" s="45"/>
      <c r="X1314" s="45"/>
      <c r="Y1314" s="61"/>
      <c r="Z1314" s="61"/>
      <c r="AA1314" s="60"/>
      <c r="AB1314" s="60"/>
      <c r="AC1314" s="45"/>
      <c r="AD1314" s="45"/>
      <c r="AE1314" s="45"/>
      <c r="AF1314" s="61"/>
      <c r="AG1314" s="61"/>
      <c r="AH1314" s="60"/>
      <c r="AI1314" s="60"/>
    </row>
    <row r="1315" spans="3:35" x14ac:dyDescent="0.25">
      <c r="C1315" s="45"/>
      <c r="D1315" s="61"/>
      <c r="E1315" s="61"/>
      <c r="F1315" s="60"/>
      <c r="G1315" s="60"/>
      <c r="H1315" s="45"/>
      <c r="I1315" s="45"/>
      <c r="J1315" s="45"/>
      <c r="K1315" s="61"/>
      <c r="L1315" s="61"/>
      <c r="M1315" s="60"/>
      <c r="N1315" s="60"/>
      <c r="O1315" s="45"/>
      <c r="P1315" s="45"/>
      <c r="Q1315" s="45"/>
      <c r="R1315" s="61"/>
      <c r="S1315" s="61"/>
      <c r="T1315" s="60"/>
      <c r="U1315" s="60"/>
      <c r="V1315" s="45"/>
      <c r="W1315" s="45"/>
      <c r="X1315" s="45"/>
      <c r="Y1315" s="61"/>
      <c r="Z1315" s="61"/>
      <c r="AA1315" s="60"/>
      <c r="AB1315" s="60"/>
      <c r="AC1315" s="45"/>
      <c r="AD1315" s="45"/>
      <c r="AE1315" s="45"/>
      <c r="AF1315" s="61"/>
      <c r="AG1315" s="61"/>
      <c r="AH1315" s="60"/>
      <c r="AI1315" s="60"/>
    </row>
    <row r="1316" spans="3:35" x14ac:dyDescent="0.25">
      <c r="C1316" s="45"/>
      <c r="D1316" s="61"/>
      <c r="E1316" s="61"/>
      <c r="F1316" s="60"/>
      <c r="G1316" s="60"/>
      <c r="H1316" s="45"/>
      <c r="I1316" s="45"/>
      <c r="J1316" s="45"/>
      <c r="K1316" s="61"/>
      <c r="L1316" s="61"/>
      <c r="M1316" s="60"/>
      <c r="N1316" s="60"/>
      <c r="O1316" s="45"/>
      <c r="P1316" s="45"/>
      <c r="Q1316" s="45"/>
      <c r="R1316" s="61"/>
      <c r="S1316" s="61"/>
      <c r="T1316" s="60"/>
      <c r="U1316" s="60"/>
      <c r="V1316" s="45"/>
      <c r="W1316" s="45"/>
      <c r="X1316" s="45"/>
      <c r="Y1316" s="61"/>
      <c r="Z1316" s="61"/>
      <c r="AA1316" s="60"/>
      <c r="AB1316" s="60"/>
      <c r="AC1316" s="45"/>
      <c r="AD1316" s="45"/>
      <c r="AE1316" s="45"/>
      <c r="AF1316" s="61"/>
      <c r="AG1316" s="61"/>
      <c r="AH1316" s="60"/>
      <c r="AI1316" s="60"/>
    </row>
    <row r="1317" spans="3:35" x14ac:dyDescent="0.25">
      <c r="C1317" s="45"/>
      <c r="D1317" s="61"/>
      <c r="E1317" s="61"/>
      <c r="F1317" s="60"/>
      <c r="G1317" s="60"/>
      <c r="H1317" s="45"/>
      <c r="I1317" s="45"/>
      <c r="J1317" s="45"/>
      <c r="K1317" s="61"/>
      <c r="L1317" s="61"/>
      <c r="M1317" s="60"/>
      <c r="N1317" s="60"/>
      <c r="O1317" s="45"/>
      <c r="P1317" s="45"/>
      <c r="Q1317" s="45"/>
      <c r="R1317" s="61"/>
      <c r="S1317" s="61"/>
      <c r="T1317" s="60"/>
      <c r="U1317" s="60"/>
      <c r="V1317" s="45"/>
      <c r="W1317" s="45"/>
      <c r="X1317" s="45"/>
      <c r="Y1317" s="61"/>
      <c r="Z1317" s="61"/>
      <c r="AA1317" s="60"/>
      <c r="AB1317" s="60"/>
      <c r="AC1317" s="45"/>
      <c r="AD1317" s="45"/>
      <c r="AE1317" s="45"/>
      <c r="AF1317" s="61"/>
      <c r="AG1317" s="61"/>
      <c r="AH1317" s="60"/>
      <c r="AI1317" s="60"/>
    </row>
    <row r="1318" spans="3:35" x14ac:dyDescent="0.25">
      <c r="C1318" s="45"/>
      <c r="D1318" s="61"/>
      <c r="E1318" s="61"/>
      <c r="F1318" s="60"/>
      <c r="G1318" s="60"/>
      <c r="H1318" s="45"/>
      <c r="I1318" s="45"/>
      <c r="J1318" s="45"/>
      <c r="K1318" s="61"/>
      <c r="L1318" s="61"/>
      <c r="M1318" s="60"/>
      <c r="N1318" s="60"/>
      <c r="O1318" s="45"/>
      <c r="P1318" s="45"/>
      <c r="Q1318" s="45"/>
      <c r="R1318" s="61"/>
      <c r="S1318" s="61"/>
      <c r="T1318" s="60"/>
      <c r="U1318" s="60"/>
      <c r="V1318" s="45"/>
      <c r="W1318" s="45"/>
      <c r="X1318" s="45"/>
      <c r="Y1318" s="61"/>
      <c r="Z1318" s="61"/>
      <c r="AA1318" s="60"/>
      <c r="AB1318" s="60"/>
      <c r="AC1318" s="45"/>
      <c r="AD1318" s="45"/>
      <c r="AE1318" s="45"/>
      <c r="AF1318" s="61"/>
      <c r="AG1318" s="61"/>
      <c r="AH1318" s="60"/>
      <c r="AI1318" s="60"/>
    </row>
    <row r="1319" spans="3:35" x14ac:dyDescent="0.25">
      <c r="C1319" s="45"/>
      <c r="D1319" s="61"/>
      <c r="E1319" s="61"/>
      <c r="F1319" s="60"/>
      <c r="G1319" s="60"/>
      <c r="H1319" s="45"/>
      <c r="I1319" s="45"/>
      <c r="J1319" s="45"/>
      <c r="K1319" s="61"/>
      <c r="L1319" s="61"/>
      <c r="M1319" s="60"/>
      <c r="N1319" s="60"/>
      <c r="O1319" s="45"/>
      <c r="P1319" s="45"/>
      <c r="Q1319" s="45"/>
      <c r="R1319" s="61"/>
      <c r="S1319" s="61"/>
      <c r="T1319" s="60"/>
      <c r="U1319" s="60"/>
      <c r="V1319" s="45"/>
      <c r="W1319" s="45"/>
      <c r="X1319" s="45"/>
      <c r="Y1319" s="61"/>
      <c r="Z1319" s="61"/>
      <c r="AA1319" s="60"/>
      <c r="AB1319" s="60"/>
      <c r="AC1319" s="45"/>
      <c r="AD1319" s="45"/>
      <c r="AE1319" s="45"/>
      <c r="AF1319" s="61"/>
      <c r="AG1319" s="61"/>
      <c r="AH1319" s="60"/>
      <c r="AI1319" s="60"/>
    </row>
    <row r="1320" spans="3:35" x14ac:dyDescent="0.25">
      <c r="C1320" s="45"/>
      <c r="D1320" s="61"/>
      <c r="E1320" s="61"/>
      <c r="F1320" s="60"/>
      <c r="G1320" s="60"/>
      <c r="H1320" s="45"/>
      <c r="I1320" s="45"/>
      <c r="J1320" s="45"/>
      <c r="K1320" s="61"/>
      <c r="L1320" s="61"/>
      <c r="M1320" s="60"/>
      <c r="N1320" s="60"/>
      <c r="O1320" s="45"/>
      <c r="P1320" s="45"/>
      <c r="Q1320" s="45"/>
      <c r="R1320" s="61"/>
      <c r="S1320" s="61"/>
      <c r="T1320" s="60"/>
      <c r="U1320" s="60"/>
      <c r="V1320" s="45"/>
      <c r="W1320" s="45"/>
      <c r="X1320" s="45"/>
      <c r="Y1320" s="61"/>
      <c r="Z1320" s="61"/>
      <c r="AA1320" s="60"/>
      <c r="AB1320" s="60"/>
      <c r="AC1320" s="45"/>
      <c r="AD1320" s="45"/>
      <c r="AE1320" s="45"/>
      <c r="AF1320" s="61"/>
      <c r="AG1320" s="61"/>
      <c r="AH1320" s="60"/>
      <c r="AI1320" s="60"/>
    </row>
    <row r="1321" spans="3:35" x14ac:dyDescent="0.25">
      <c r="C1321" s="45"/>
      <c r="D1321" s="61"/>
      <c r="E1321" s="61"/>
      <c r="F1321" s="60"/>
      <c r="G1321" s="60"/>
      <c r="H1321" s="45"/>
      <c r="I1321" s="45"/>
      <c r="J1321" s="45"/>
      <c r="K1321" s="61"/>
      <c r="L1321" s="61"/>
      <c r="M1321" s="60"/>
      <c r="N1321" s="60"/>
      <c r="O1321" s="45"/>
      <c r="P1321" s="45"/>
      <c r="Q1321" s="45"/>
      <c r="R1321" s="61"/>
      <c r="S1321" s="61"/>
      <c r="T1321" s="60"/>
      <c r="U1321" s="60"/>
      <c r="V1321" s="45"/>
      <c r="W1321" s="45"/>
      <c r="X1321" s="45"/>
      <c r="Y1321" s="61"/>
      <c r="Z1321" s="61"/>
      <c r="AA1321" s="60"/>
      <c r="AB1321" s="60"/>
      <c r="AC1321" s="45"/>
      <c r="AD1321" s="45"/>
      <c r="AE1321" s="45"/>
      <c r="AF1321" s="61"/>
      <c r="AG1321" s="61"/>
      <c r="AH1321" s="60"/>
      <c r="AI1321" s="60"/>
    </row>
    <row r="1322" spans="3:35" x14ac:dyDescent="0.25">
      <c r="C1322" s="45"/>
      <c r="D1322" s="61"/>
      <c r="E1322" s="61"/>
      <c r="F1322" s="60"/>
      <c r="G1322" s="60"/>
      <c r="H1322" s="45"/>
      <c r="I1322" s="45"/>
      <c r="J1322" s="45"/>
      <c r="K1322" s="61"/>
      <c r="L1322" s="61"/>
      <c r="M1322" s="60"/>
      <c r="N1322" s="60"/>
      <c r="O1322" s="45"/>
      <c r="P1322" s="45"/>
      <c r="Q1322" s="45"/>
      <c r="R1322" s="61"/>
      <c r="S1322" s="61"/>
      <c r="T1322" s="60"/>
      <c r="U1322" s="60"/>
      <c r="V1322" s="45"/>
      <c r="W1322" s="45"/>
      <c r="X1322" s="45"/>
      <c r="Y1322" s="61"/>
      <c r="Z1322" s="61"/>
      <c r="AA1322" s="60"/>
      <c r="AB1322" s="60"/>
      <c r="AC1322" s="45"/>
      <c r="AD1322" s="45"/>
      <c r="AE1322" s="45"/>
      <c r="AF1322" s="61"/>
      <c r="AG1322" s="61"/>
      <c r="AH1322" s="60"/>
      <c r="AI1322" s="60"/>
    </row>
    <row r="1323" spans="3:35" x14ac:dyDescent="0.25">
      <c r="C1323" s="45"/>
      <c r="D1323" s="61"/>
      <c r="E1323" s="61"/>
      <c r="F1323" s="60"/>
      <c r="G1323" s="60"/>
      <c r="H1323" s="45"/>
      <c r="I1323" s="45"/>
      <c r="J1323" s="45"/>
      <c r="K1323" s="61"/>
      <c r="L1323" s="61"/>
      <c r="M1323" s="60"/>
      <c r="N1323" s="60"/>
      <c r="O1323" s="45"/>
      <c r="P1323" s="45"/>
      <c r="Q1323" s="45"/>
      <c r="R1323" s="61"/>
      <c r="S1323" s="61"/>
      <c r="T1323" s="60"/>
      <c r="U1323" s="60"/>
      <c r="V1323" s="45"/>
      <c r="W1323" s="45"/>
      <c r="X1323" s="45"/>
      <c r="Y1323" s="61"/>
      <c r="Z1323" s="61"/>
      <c r="AA1323" s="60"/>
      <c r="AB1323" s="60"/>
      <c r="AC1323" s="45"/>
      <c r="AD1323" s="45"/>
      <c r="AE1323" s="45"/>
      <c r="AF1323" s="61"/>
      <c r="AG1323" s="61"/>
      <c r="AH1323" s="60"/>
      <c r="AI1323" s="60"/>
    </row>
    <row r="1324" spans="3:35" x14ac:dyDescent="0.25">
      <c r="C1324" s="45"/>
      <c r="D1324" s="61"/>
      <c r="E1324" s="61"/>
      <c r="F1324" s="60"/>
      <c r="G1324" s="60"/>
      <c r="H1324" s="45"/>
      <c r="I1324" s="45"/>
      <c r="J1324" s="45"/>
      <c r="K1324" s="61"/>
      <c r="L1324" s="61"/>
      <c r="M1324" s="60"/>
      <c r="N1324" s="60"/>
      <c r="O1324" s="45"/>
      <c r="P1324" s="45"/>
      <c r="Q1324" s="45"/>
      <c r="R1324" s="61"/>
      <c r="S1324" s="61"/>
      <c r="T1324" s="60"/>
      <c r="U1324" s="60"/>
      <c r="V1324" s="45"/>
      <c r="W1324" s="45"/>
      <c r="X1324" s="45"/>
      <c r="Y1324" s="61"/>
      <c r="Z1324" s="61"/>
      <c r="AA1324" s="60"/>
      <c r="AB1324" s="60"/>
      <c r="AC1324" s="45"/>
      <c r="AD1324" s="45"/>
      <c r="AE1324" s="45"/>
      <c r="AF1324" s="61"/>
      <c r="AG1324" s="61"/>
      <c r="AH1324" s="60"/>
      <c r="AI1324" s="60"/>
    </row>
    <row r="1325" spans="3:35" x14ac:dyDescent="0.25">
      <c r="C1325" s="45"/>
      <c r="D1325" s="61"/>
      <c r="E1325" s="61"/>
      <c r="F1325" s="60"/>
      <c r="G1325" s="60"/>
      <c r="H1325" s="45"/>
      <c r="I1325" s="45"/>
      <c r="J1325" s="45"/>
      <c r="K1325" s="61"/>
      <c r="L1325" s="61"/>
      <c r="M1325" s="60"/>
      <c r="N1325" s="60"/>
      <c r="O1325" s="45"/>
      <c r="P1325" s="45"/>
      <c r="Q1325" s="45"/>
      <c r="R1325" s="61"/>
      <c r="S1325" s="61"/>
      <c r="T1325" s="60"/>
      <c r="U1325" s="60"/>
      <c r="V1325" s="45"/>
      <c r="W1325" s="45"/>
      <c r="X1325" s="45"/>
      <c r="Y1325" s="61"/>
      <c r="Z1325" s="61"/>
      <c r="AA1325" s="60"/>
      <c r="AB1325" s="60"/>
      <c r="AC1325" s="45"/>
      <c r="AD1325" s="45"/>
      <c r="AE1325" s="45"/>
      <c r="AF1325" s="61"/>
      <c r="AG1325" s="61"/>
      <c r="AH1325" s="60"/>
      <c r="AI1325" s="60"/>
    </row>
    <row r="1326" spans="3:35" x14ac:dyDescent="0.25">
      <c r="C1326" s="45"/>
      <c r="D1326" s="61"/>
      <c r="E1326" s="61"/>
      <c r="F1326" s="60"/>
      <c r="G1326" s="60"/>
      <c r="H1326" s="45"/>
      <c r="I1326" s="45"/>
      <c r="J1326" s="45"/>
      <c r="K1326" s="61"/>
      <c r="L1326" s="61"/>
      <c r="M1326" s="60"/>
      <c r="N1326" s="60"/>
      <c r="O1326" s="45"/>
      <c r="P1326" s="45"/>
      <c r="Q1326" s="45"/>
      <c r="R1326" s="61"/>
      <c r="S1326" s="61"/>
      <c r="T1326" s="60"/>
      <c r="U1326" s="60"/>
      <c r="V1326" s="45"/>
      <c r="W1326" s="45"/>
      <c r="X1326" s="45"/>
      <c r="Y1326" s="61"/>
      <c r="Z1326" s="61"/>
      <c r="AA1326" s="60"/>
      <c r="AB1326" s="60"/>
      <c r="AC1326" s="45"/>
      <c r="AD1326" s="45"/>
      <c r="AE1326" s="45"/>
      <c r="AF1326" s="61"/>
      <c r="AG1326" s="61"/>
      <c r="AH1326" s="60"/>
      <c r="AI1326" s="60"/>
    </row>
    <row r="1327" spans="3:35" x14ac:dyDescent="0.25">
      <c r="C1327" s="45"/>
      <c r="D1327" s="61"/>
      <c r="E1327" s="61"/>
      <c r="F1327" s="60"/>
      <c r="G1327" s="60"/>
      <c r="H1327" s="45"/>
      <c r="I1327" s="45"/>
      <c r="J1327" s="45"/>
      <c r="K1327" s="61"/>
      <c r="L1327" s="61"/>
      <c r="M1327" s="60"/>
      <c r="N1327" s="60"/>
      <c r="O1327" s="45"/>
      <c r="P1327" s="45"/>
      <c r="Q1327" s="45"/>
      <c r="R1327" s="61"/>
      <c r="S1327" s="61"/>
      <c r="T1327" s="60"/>
      <c r="U1327" s="60"/>
      <c r="V1327" s="45"/>
      <c r="W1327" s="45"/>
      <c r="X1327" s="45"/>
      <c r="Y1327" s="61"/>
      <c r="Z1327" s="61"/>
      <c r="AA1327" s="60"/>
      <c r="AB1327" s="60"/>
      <c r="AC1327" s="45"/>
      <c r="AD1327" s="45"/>
      <c r="AE1327" s="45"/>
      <c r="AF1327" s="61"/>
      <c r="AG1327" s="61"/>
      <c r="AH1327" s="60"/>
      <c r="AI1327" s="60"/>
    </row>
    <row r="1328" spans="3:35" x14ac:dyDescent="0.25">
      <c r="C1328" s="45"/>
      <c r="D1328" s="61"/>
      <c r="E1328" s="61"/>
      <c r="F1328" s="60"/>
      <c r="G1328" s="60"/>
      <c r="H1328" s="45"/>
      <c r="I1328" s="45"/>
      <c r="J1328" s="45"/>
      <c r="K1328" s="61"/>
      <c r="L1328" s="61"/>
      <c r="M1328" s="60"/>
      <c r="N1328" s="60"/>
      <c r="O1328" s="45"/>
      <c r="P1328" s="45"/>
      <c r="Q1328" s="45"/>
      <c r="R1328" s="61"/>
      <c r="S1328" s="61"/>
      <c r="T1328" s="60"/>
      <c r="U1328" s="60"/>
      <c r="V1328" s="45"/>
      <c r="W1328" s="45"/>
      <c r="X1328" s="45"/>
      <c r="Y1328" s="61"/>
      <c r="Z1328" s="61"/>
      <c r="AA1328" s="60"/>
      <c r="AB1328" s="60"/>
      <c r="AC1328" s="45"/>
      <c r="AD1328" s="45"/>
      <c r="AE1328" s="45"/>
      <c r="AF1328" s="61"/>
      <c r="AG1328" s="61"/>
      <c r="AH1328" s="60"/>
      <c r="AI1328" s="60"/>
    </row>
    <row r="1329" spans="3:35" x14ac:dyDescent="0.25">
      <c r="C1329" s="45"/>
      <c r="D1329" s="61"/>
      <c r="E1329" s="61"/>
      <c r="F1329" s="60"/>
      <c r="G1329" s="60"/>
      <c r="H1329" s="45"/>
      <c r="I1329" s="45"/>
      <c r="J1329" s="45"/>
      <c r="K1329" s="61"/>
      <c r="L1329" s="61"/>
      <c r="M1329" s="60"/>
      <c r="N1329" s="60"/>
      <c r="O1329" s="45"/>
      <c r="P1329" s="45"/>
      <c r="Q1329" s="45"/>
      <c r="R1329" s="61"/>
      <c r="S1329" s="61"/>
      <c r="T1329" s="60"/>
      <c r="U1329" s="60"/>
      <c r="V1329" s="45"/>
      <c r="W1329" s="45"/>
      <c r="X1329" s="45"/>
      <c r="Y1329" s="61"/>
      <c r="Z1329" s="61"/>
      <c r="AA1329" s="60"/>
      <c r="AB1329" s="60"/>
      <c r="AC1329" s="45"/>
      <c r="AD1329" s="45"/>
      <c r="AE1329" s="45"/>
      <c r="AF1329" s="61"/>
      <c r="AG1329" s="61"/>
      <c r="AH1329" s="60"/>
      <c r="AI1329" s="60"/>
    </row>
    <row r="1330" spans="3:35" x14ac:dyDescent="0.25">
      <c r="C1330" s="45"/>
      <c r="D1330" s="61"/>
      <c r="E1330" s="61"/>
      <c r="F1330" s="60"/>
      <c r="G1330" s="60"/>
      <c r="H1330" s="45"/>
      <c r="I1330" s="45"/>
      <c r="J1330" s="45"/>
      <c r="K1330" s="61"/>
      <c r="L1330" s="61"/>
      <c r="M1330" s="60"/>
      <c r="N1330" s="60"/>
      <c r="O1330" s="45"/>
      <c r="P1330" s="45"/>
      <c r="Q1330" s="45"/>
      <c r="R1330" s="61"/>
      <c r="S1330" s="61"/>
      <c r="T1330" s="60"/>
      <c r="U1330" s="60"/>
      <c r="V1330" s="45"/>
      <c r="W1330" s="45"/>
      <c r="X1330" s="45"/>
      <c r="Y1330" s="61"/>
      <c r="Z1330" s="61"/>
      <c r="AA1330" s="60"/>
      <c r="AB1330" s="60"/>
      <c r="AC1330" s="45"/>
      <c r="AD1330" s="45"/>
      <c r="AE1330" s="45"/>
      <c r="AF1330" s="61"/>
      <c r="AG1330" s="61"/>
      <c r="AH1330" s="60"/>
      <c r="AI1330" s="60"/>
    </row>
    <row r="1331" spans="3:35" x14ac:dyDescent="0.25">
      <c r="C1331" s="45"/>
      <c r="D1331" s="61"/>
      <c r="E1331" s="61"/>
      <c r="F1331" s="60"/>
      <c r="G1331" s="60"/>
      <c r="H1331" s="45"/>
      <c r="I1331" s="45"/>
      <c r="J1331" s="45"/>
      <c r="K1331" s="61"/>
      <c r="L1331" s="61"/>
      <c r="M1331" s="60"/>
      <c r="N1331" s="60"/>
      <c r="O1331" s="45"/>
      <c r="P1331" s="45"/>
      <c r="Q1331" s="45"/>
      <c r="R1331" s="61"/>
      <c r="S1331" s="61"/>
      <c r="T1331" s="60"/>
      <c r="U1331" s="60"/>
      <c r="V1331" s="45"/>
      <c r="W1331" s="45"/>
      <c r="X1331" s="45"/>
      <c r="Y1331" s="61"/>
      <c r="Z1331" s="61"/>
      <c r="AA1331" s="60"/>
      <c r="AB1331" s="60"/>
      <c r="AC1331" s="45"/>
      <c r="AD1331" s="45"/>
      <c r="AE1331" s="45"/>
      <c r="AF1331" s="61"/>
      <c r="AG1331" s="61"/>
      <c r="AH1331" s="60"/>
      <c r="AI1331" s="60"/>
    </row>
    <row r="1332" spans="3:35" x14ac:dyDescent="0.25">
      <c r="C1332" s="45"/>
      <c r="D1332" s="61"/>
      <c r="E1332" s="61"/>
      <c r="F1332" s="60"/>
      <c r="G1332" s="60"/>
      <c r="H1332" s="45"/>
      <c r="I1332" s="45"/>
      <c r="J1332" s="45"/>
      <c r="K1332" s="61"/>
      <c r="L1332" s="61"/>
      <c r="M1332" s="60"/>
      <c r="N1332" s="60"/>
      <c r="O1332" s="45"/>
      <c r="P1332" s="45"/>
      <c r="Q1332" s="45"/>
      <c r="R1332" s="61"/>
      <c r="S1332" s="61"/>
      <c r="T1332" s="60"/>
      <c r="U1332" s="60"/>
      <c r="V1332" s="45"/>
      <c r="W1332" s="45"/>
      <c r="X1332" s="45"/>
      <c r="Y1332" s="61"/>
      <c r="Z1332" s="61"/>
      <c r="AA1332" s="60"/>
      <c r="AB1332" s="60"/>
      <c r="AC1332" s="45"/>
      <c r="AD1332" s="45"/>
      <c r="AE1332" s="45"/>
      <c r="AF1332" s="61"/>
      <c r="AG1332" s="61"/>
      <c r="AH1332" s="60"/>
      <c r="AI1332" s="60"/>
    </row>
    <row r="1333" spans="3:35" x14ac:dyDescent="0.25">
      <c r="C1333" s="45"/>
      <c r="D1333" s="61"/>
      <c r="E1333" s="61"/>
      <c r="F1333" s="60"/>
      <c r="G1333" s="60"/>
      <c r="H1333" s="45"/>
      <c r="I1333" s="45"/>
      <c r="J1333" s="45"/>
      <c r="K1333" s="61"/>
      <c r="L1333" s="61"/>
      <c r="M1333" s="60"/>
      <c r="N1333" s="60"/>
      <c r="O1333" s="45"/>
      <c r="P1333" s="45"/>
      <c r="Q1333" s="45"/>
      <c r="R1333" s="61"/>
      <c r="S1333" s="61"/>
      <c r="T1333" s="60"/>
      <c r="U1333" s="60"/>
      <c r="V1333" s="45"/>
      <c r="W1333" s="45"/>
      <c r="X1333" s="45"/>
      <c r="Y1333" s="61"/>
      <c r="Z1333" s="61"/>
      <c r="AA1333" s="60"/>
      <c r="AB1333" s="60"/>
      <c r="AC1333" s="45"/>
      <c r="AD1333" s="45"/>
      <c r="AE1333" s="45"/>
      <c r="AF1333" s="61"/>
      <c r="AG1333" s="61"/>
      <c r="AH1333" s="60"/>
      <c r="AI1333" s="60"/>
    </row>
    <row r="1334" spans="3:35" x14ac:dyDescent="0.25">
      <c r="C1334" s="45"/>
      <c r="D1334" s="61"/>
      <c r="E1334" s="61"/>
      <c r="F1334" s="60"/>
      <c r="G1334" s="60"/>
      <c r="H1334" s="45"/>
      <c r="I1334" s="45"/>
      <c r="J1334" s="45"/>
      <c r="K1334" s="61"/>
      <c r="L1334" s="61"/>
      <c r="M1334" s="60"/>
      <c r="N1334" s="60"/>
      <c r="O1334" s="45"/>
      <c r="P1334" s="45"/>
      <c r="Q1334" s="45"/>
      <c r="R1334" s="61"/>
      <c r="S1334" s="61"/>
      <c r="T1334" s="60"/>
      <c r="U1334" s="60"/>
      <c r="V1334" s="45"/>
      <c r="W1334" s="45"/>
      <c r="X1334" s="45"/>
      <c r="Y1334" s="61"/>
      <c r="Z1334" s="61"/>
      <c r="AA1334" s="60"/>
      <c r="AB1334" s="60"/>
      <c r="AC1334" s="45"/>
      <c r="AD1334" s="45"/>
      <c r="AE1334" s="45"/>
      <c r="AF1334" s="61"/>
      <c r="AG1334" s="61"/>
      <c r="AH1334" s="60"/>
      <c r="AI1334" s="60"/>
    </row>
    <row r="1335" spans="3:35" x14ac:dyDescent="0.25">
      <c r="C1335" s="45"/>
      <c r="D1335" s="61"/>
      <c r="E1335" s="61"/>
      <c r="F1335" s="60"/>
      <c r="G1335" s="60"/>
      <c r="H1335" s="45"/>
      <c r="I1335" s="45"/>
      <c r="J1335" s="45"/>
      <c r="K1335" s="61"/>
      <c r="L1335" s="61"/>
      <c r="M1335" s="60"/>
      <c r="N1335" s="60"/>
      <c r="O1335" s="45"/>
      <c r="P1335" s="45"/>
      <c r="Q1335" s="45"/>
      <c r="R1335" s="61"/>
      <c r="S1335" s="61"/>
      <c r="T1335" s="60"/>
      <c r="U1335" s="60"/>
      <c r="V1335" s="45"/>
      <c r="W1335" s="45"/>
      <c r="X1335" s="45"/>
      <c r="Y1335" s="61"/>
      <c r="Z1335" s="61"/>
      <c r="AA1335" s="60"/>
      <c r="AB1335" s="60"/>
      <c r="AC1335" s="45"/>
      <c r="AD1335" s="45"/>
      <c r="AE1335" s="45"/>
      <c r="AF1335" s="61"/>
      <c r="AG1335" s="61"/>
      <c r="AH1335" s="60"/>
      <c r="AI1335" s="60"/>
    </row>
    <row r="1336" spans="3:35" x14ac:dyDescent="0.25">
      <c r="C1336" s="45"/>
      <c r="D1336" s="61"/>
      <c r="E1336" s="61"/>
      <c r="F1336" s="60"/>
      <c r="G1336" s="60"/>
      <c r="H1336" s="45"/>
      <c r="I1336" s="45"/>
      <c r="J1336" s="45"/>
      <c r="K1336" s="61"/>
      <c r="L1336" s="61"/>
      <c r="M1336" s="60"/>
      <c r="N1336" s="60"/>
      <c r="O1336" s="45"/>
      <c r="P1336" s="45"/>
      <c r="Q1336" s="45"/>
      <c r="R1336" s="61"/>
      <c r="S1336" s="61"/>
      <c r="T1336" s="60"/>
      <c r="U1336" s="60"/>
      <c r="V1336" s="45"/>
      <c r="W1336" s="45"/>
      <c r="X1336" s="45"/>
      <c r="Y1336" s="61"/>
      <c r="Z1336" s="61"/>
      <c r="AA1336" s="60"/>
      <c r="AB1336" s="60"/>
      <c r="AC1336" s="45"/>
      <c r="AD1336" s="45"/>
      <c r="AE1336" s="45"/>
      <c r="AF1336" s="61"/>
      <c r="AG1336" s="61"/>
      <c r="AH1336" s="60"/>
      <c r="AI1336" s="60"/>
    </row>
    <row r="1337" spans="3:35" x14ac:dyDescent="0.25">
      <c r="C1337" s="45"/>
      <c r="D1337" s="61"/>
      <c r="E1337" s="61"/>
      <c r="F1337" s="60"/>
      <c r="G1337" s="60"/>
      <c r="H1337" s="45"/>
      <c r="I1337" s="45"/>
      <c r="J1337" s="45"/>
      <c r="K1337" s="61"/>
      <c r="L1337" s="61"/>
      <c r="M1337" s="60"/>
      <c r="N1337" s="60"/>
      <c r="O1337" s="45"/>
      <c r="P1337" s="45"/>
      <c r="Q1337" s="45"/>
      <c r="R1337" s="61"/>
      <c r="S1337" s="61"/>
      <c r="T1337" s="60"/>
      <c r="U1337" s="60"/>
      <c r="V1337" s="45"/>
      <c r="W1337" s="45"/>
      <c r="X1337" s="45"/>
      <c r="Y1337" s="61"/>
      <c r="Z1337" s="61"/>
      <c r="AA1337" s="60"/>
      <c r="AB1337" s="60"/>
      <c r="AC1337" s="45"/>
      <c r="AD1337" s="45"/>
      <c r="AE1337" s="45"/>
      <c r="AF1337" s="61"/>
      <c r="AG1337" s="61"/>
      <c r="AH1337" s="60"/>
      <c r="AI1337" s="60"/>
    </row>
    <row r="1338" spans="3:35" x14ac:dyDescent="0.25">
      <c r="C1338" s="45"/>
      <c r="D1338" s="61"/>
      <c r="E1338" s="61"/>
      <c r="F1338" s="60"/>
      <c r="G1338" s="60"/>
      <c r="H1338" s="45"/>
      <c r="I1338" s="45"/>
      <c r="J1338" s="45"/>
      <c r="K1338" s="61"/>
      <c r="L1338" s="61"/>
      <c r="M1338" s="60"/>
      <c r="N1338" s="60"/>
      <c r="O1338" s="45"/>
      <c r="P1338" s="45"/>
      <c r="Q1338" s="45"/>
      <c r="R1338" s="61"/>
      <c r="S1338" s="61"/>
      <c r="T1338" s="60"/>
      <c r="U1338" s="60"/>
      <c r="V1338" s="45"/>
      <c r="W1338" s="45"/>
      <c r="X1338" s="45"/>
      <c r="Y1338" s="61"/>
      <c r="Z1338" s="61"/>
      <c r="AA1338" s="60"/>
      <c r="AB1338" s="60"/>
      <c r="AC1338" s="45"/>
      <c r="AD1338" s="45"/>
      <c r="AE1338" s="45"/>
      <c r="AF1338" s="61"/>
      <c r="AG1338" s="61"/>
      <c r="AH1338" s="60"/>
      <c r="AI1338" s="60"/>
    </row>
    <row r="1339" spans="3:35" x14ac:dyDescent="0.25">
      <c r="C1339" s="45"/>
      <c r="D1339" s="61"/>
      <c r="E1339" s="61"/>
      <c r="F1339" s="60"/>
      <c r="G1339" s="60"/>
      <c r="H1339" s="45"/>
      <c r="I1339" s="45"/>
      <c r="J1339" s="45"/>
      <c r="K1339" s="61"/>
      <c r="L1339" s="61"/>
      <c r="M1339" s="60"/>
      <c r="N1339" s="60"/>
      <c r="O1339" s="45"/>
      <c r="P1339" s="45"/>
      <c r="Q1339" s="45"/>
      <c r="R1339" s="61"/>
      <c r="S1339" s="61"/>
      <c r="T1339" s="60"/>
      <c r="U1339" s="60"/>
      <c r="V1339" s="45"/>
      <c r="W1339" s="45"/>
      <c r="X1339" s="45"/>
      <c r="Y1339" s="61"/>
      <c r="Z1339" s="61"/>
      <c r="AA1339" s="60"/>
      <c r="AB1339" s="60"/>
      <c r="AC1339" s="45"/>
      <c r="AD1339" s="45"/>
      <c r="AE1339" s="45"/>
      <c r="AF1339" s="61"/>
      <c r="AG1339" s="61"/>
      <c r="AH1339" s="60"/>
      <c r="AI1339" s="60"/>
    </row>
    <row r="1340" spans="3:35" x14ac:dyDescent="0.25">
      <c r="C1340" s="45"/>
      <c r="D1340" s="61"/>
      <c r="E1340" s="61"/>
      <c r="F1340" s="60"/>
      <c r="G1340" s="60"/>
      <c r="H1340" s="45"/>
      <c r="I1340" s="45"/>
      <c r="J1340" s="45"/>
      <c r="K1340" s="61"/>
      <c r="L1340" s="61"/>
      <c r="M1340" s="60"/>
      <c r="N1340" s="60"/>
      <c r="O1340" s="45"/>
      <c r="P1340" s="45"/>
      <c r="Q1340" s="45"/>
      <c r="R1340" s="61"/>
      <c r="S1340" s="61"/>
      <c r="T1340" s="60"/>
      <c r="U1340" s="60"/>
      <c r="V1340" s="45"/>
      <c r="W1340" s="45"/>
      <c r="X1340" s="45"/>
      <c r="Y1340" s="61"/>
      <c r="Z1340" s="61"/>
      <c r="AA1340" s="60"/>
      <c r="AB1340" s="60"/>
      <c r="AC1340" s="45"/>
      <c r="AD1340" s="45"/>
      <c r="AE1340" s="45"/>
      <c r="AF1340" s="61"/>
      <c r="AG1340" s="61"/>
      <c r="AH1340" s="60"/>
      <c r="AI1340" s="60"/>
    </row>
    <row r="1341" spans="3:35" x14ac:dyDescent="0.25">
      <c r="C1341" s="45"/>
      <c r="D1341" s="61"/>
      <c r="E1341" s="61"/>
      <c r="F1341" s="60"/>
      <c r="G1341" s="60"/>
      <c r="H1341" s="45"/>
      <c r="I1341" s="45"/>
      <c r="J1341" s="45"/>
      <c r="K1341" s="61"/>
      <c r="L1341" s="61"/>
      <c r="M1341" s="60"/>
      <c r="N1341" s="60"/>
      <c r="O1341" s="45"/>
      <c r="P1341" s="45"/>
      <c r="Q1341" s="45"/>
      <c r="R1341" s="61"/>
      <c r="S1341" s="61"/>
      <c r="T1341" s="60"/>
      <c r="U1341" s="60"/>
      <c r="V1341" s="45"/>
      <c r="W1341" s="45"/>
      <c r="X1341" s="45"/>
      <c r="Y1341" s="61"/>
      <c r="Z1341" s="61"/>
      <c r="AA1341" s="60"/>
      <c r="AB1341" s="60"/>
      <c r="AC1341" s="45"/>
      <c r="AD1341" s="45"/>
      <c r="AE1341" s="45"/>
      <c r="AF1341" s="61"/>
      <c r="AG1341" s="61"/>
      <c r="AH1341" s="60"/>
      <c r="AI1341" s="60"/>
    </row>
    <row r="1342" spans="3:35" x14ac:dyDescent="0.25">
      <c r="C1342" s="45"/>
      <c r="D1342" s="61"/>
      <c r="E1342" s="61"/>
      <c r="F1342" s="60"/>
      <c r="G1342" s="60"/>
      <c r="H1342" s="45"/>
      <c r="I1342" s="45"/>
      <c r="J1342" s="45"/>
      <c r="K1342" s="61"/>
      <c r="L1342" s="61"/>
      <c r="M1342" s="60"/>
      <c r="N1342" s="60"/>
      <c r="O1342" s="45"/>
      <c r="P1342" s="45"/>
      <c r="Q1342" s="45"/>
      <c r="R1342" s="61"/>
      <c r="S1342" s="61"/>
      <c r="T1342" s="60"/>
      <c r="U1342" s="60"/>
      <c r="V1342" s="45"/>
      <c r="W1342" s="45"/>
      <c r="X1342" s="45"/>
      <c r="Y1342" s="61"/>
      <c r="Z1342" s="61"/>
      <c r="AA1342" s="60"/>
      <c r="AB1342" s="60"/>
      <c r="AC1342" s="45"/>
      <c r="AD1342" s="45"/>
      <c r="AE1342" s="45"/>
      <c r="AF1342" s="61"/>
      <c r="AG1342" s="61"/>
      <c r="AH1342" s="60"/>
      <c r="AI1342" s="60"/>
    </row>
    <row r="1343" spans="3:35" x14ac:dyDescent="0.25">
      <c r="C1343" s="45"/>
      <c r="D1343" s="61"/>
      <c r="E1343" s="61"/>
      <c r="F1343" s="60"/>
      <c r="G1343" s="60"/>
      <c r="H1343" s="45"/>
      <c r="I1343" s="45"/>
      <c r="J1343" s="45"/>
      <c r="K1343" s="61"/>
      <c r="L1343" s="61"/>
      <c r="M1343" s="60"/>
      <c r="N1343" s="60"/>
      <c r="O1343" s="45"/>
      <c r="P1343" s="45"/>
      <c r="Q1343" s="45"/>
      <c r="R1343" s="61"/>
      <c r="S1343" s="61"/>
      <c r="T1343" s="60"/>
      <c r="U1343" s="60"/>
      <c r="V1343" s="45"/>
      <c r="W1343" s="45"/>
      <c r="X1343" s="45"/>
      <c r="Y1343" s="61"/>
      <c r="Z1343" s="61"/>
      <c r="AA1343" s="60"/>
      <c r="AB1343" s="60"/>
      <c r="AC1343" s="45"/>
      <c r="AD1343" s="45"/>
      <c r="AE1343" s="45"/>
      <c r="AF1343" s="61"/>
      <c r="AG1343" s="61"/>
      <c r="AH1343" s="60"/>
      <c r="AI1343" s="60"/>
    </row>
    <row r="1344" spans="3:35" x14ac:dyDescent="0.25">
      <c r="C1344" s="45"/>
      <c r="D1344" s="61"/>
      <c r="E1344" s="61"/>
      <c r="F1344" s="60"/>
      <c r="G1344" s="60"/>
      <c r="H1344" s="45"/>
      <c r="I1344" s="45"/>
      <c r="J1344" s="45"/>
      <c r="K1344" s="61"/>
      <c r="L1344" s="61"/>
      <c r="M1344" s="60"/>
      <c r="N1344" s="60"/>
      <c r="O1344" s="45"/>
      <c r="P1344" s="45"/>
      <c r="Q1344" s="45"/>
      <c r="R1344" s="61"/>
      <c r="S1344" s="61"/>
      <c r="T1344" s="60"/>
      <c r="U1344" s="60"/>
      <c r="V1344" s="45"/>
      <c r="W1344" s="45"/>
      <c r="X1344" s="45"/>
      <c r="Y1344" s="61"/>
      <c r="Z1344" s="61"/>
      <c r="AA1344" s="60"/>
      <c r="AB1344" s="60"/>
      <c r="AC1344" s="45"/>
      <c r="AD1344" s="45"/>
      <c r="AE1344" s="45"/>
      <c r="AF1344" s="61"/>
      <c r="AG1344" s="61"/>
      <c r="AH1344" s="60"/>
      <c r="AI1344" s="60"/>
    </row>
    <row r="1345" spans="3:35" x14ac:dyDescent="0.25">
      <c r="C1345" s="45"/>
      <c r="D1345" s="61"/>
      <c r="E1345" s="61"/>
      <c r="F1345" s="60"/>
      <c r="G1345" s="60"/>
      <c r="H1345" s="45"/>
      <c r="I1345" s="45"/>
      <c r="J1345" s="45"/>
      <c r="K1345" s="61"/>
      <c r="L1345" s="61"/>
      <c r="M1345" s="60"/>
      <c r="N1345" s="60"/>
      <c r="O1345" s="45"/>
      <c r="P1345" s="45"/>
      <c r="Q1345" s="45"/>
      <c r="R1345" s="61"/>
      <c r="S1345" s="61"/>
      <c r="T1345" s="60"/>
      <c r="U1345" s="60"/>
      <c r="V1345" s="45"/>
      <c r="W1345" s="45"/>
      <c r="X1345" s="45"/>
      <c r="Y1345" s="61"/>
      <c r="Z1345" s="61"/>
      <c r="AA1345" s="60"/>
      <c r="AB1345" s="60"/>
      <c r="AC1345" s="45"/>
      <c r="AD1345" s="45"/>
      <c r="AE1345" s="45"/>
      <c r="AF1345" s="61"/>
      <c r="AG1345" s="61"/>
      <c r="AH1345" s="60"/>
      <c r="AI1345" s="60"/>
    </row>
    <row r="1346" spans="3:35" x14ac:dyDescent="0.25">
      <c r="C1346" s="45"/>
      <c r="D1346" s="61"/>
      <c r="E1346" s="61"/>
      <c r="F1346" s="60"/>
      <c r="G1346" s="60"/>
      <c r="H1346" s="45"/>
      <c r="I1346" s="45"/>
      <c r="J1346" s="45"/>
      <c r="K1346" s="61"/>
      <c r="L1346" s="61"/>
      <c r="M1346" s="60"/>
      <c r="N1346" s="60"/>
      <c r="O1346" s="45"/>
      <c r="P1346" s="45"/>
      <c r="Q1346" s="45"/>
      <c r="R1346" s="61"/>
      <c r="S1346" s="61"/>
      <c r="T1346" s="60"/>
      <c r="U1346" s="60"/>
      <c r="V1346" s="45"/>
      <c r="W1346" s="45"/>
      <c r="X1346" s="45"/>
      <c r="Y1346" s="61"/>
      <c r="Z1346" s="61"/>
      <c r="AA1346" s="60"/>
      <c r="AB1346" s="60"/>
      <c r="AC1346" s="45"/>
      <c r="AD1346" s="45"/>
      <c r="AE1346" s="45"/>
      <c r="AF1346" s="61"/>
      <c r="AG1346" s="61"/>
      <c r="AH1346" s="60"/>
      <c r="AI1346" s="60"/>
    </row>
    <row r="1347" spans="3:35" x14ac:dyDescent="0.25">
      <c r="C1347" s="45"/>
      <c r="D1347" s="61"/>
      <c r="E1347" s="61"/>
      <c r="F1347" s="60"/>
      <c r="G1347" s="60"/>
      <c r="H1347" s="45"/>
      <c r="I1347" s="45"/>
      <c r="J1347" s="45"/>
      <c r="K1347" s="61"/>
      <c r="L1347" s="61"/>
      <c r="M1347" s="60"/>
      <c r="N1347" s="60"/>
      <c r="O1347" s="45"/>
      <c r="P1347" s="45"/>
      <c r="Q1347" s="45"/>
      <c r="R1347" s="61"/>
      <c r="S1347" s="61"/>
      <c r="T1347" s="60"/>
      <c r="U1347" s="60"/>
      <c r="V1347" s="45"/>
      <c r="W1347" s="45"/>
      <c r="X1347" s="45"/>
      <c r="Y1347" s="61"/>
      <c r="Z1347" s="61"/>
      <c r="AA1347" s="60"/>
      <c r="AB1347" s="60"/>
      <c r="AC1347" s="45"/>
      <c r="AD1347" s="45"/>
      <c r="AE1347" s="45"/>
      <c r="AF1347" s="61"/>
      <c r="AG1347" s="61"/>
      <c r="AH1347" s="60"/>
      <c r="AI1347" s="60"/>
    </row>
    <row r="1348" spans="3:35" x14ac:dyDescent="0.25">
      <c r="C1348" s="45"/>
      <c r="D1348" s="61"/>
      <c r="E1348" s="61"/>
      <c r="F1348" s="60"/>
      <c r="G1348" s="60"/>
      <c r="H1348" s="45"/>
      <c r="I1348" s="45"/>
      <c r="J1348" s="45"/>
      <c r="K1348" s="61"/>
      <c r="L1348" s="61"/>
      <c r="M1348" s="60"/>
      <c r="N1348" s="60"/>
      <c r="O1348" s="45"/>
      <c r="P1348" s="45"/>
      <c r="Q1348" s="45"/>
      <c r="R1348" s="61"/>
      <c r="S1348" s="61"/>
      <c r="T1348" s="60"/>
      <c r="U1348" s="60"/>
      <c r="V1348" s="45"/>
      <c r="W1348" s="45"/>
      <c r="X1348" s="45"/>
      <c r="Y1348" s="61"/>
      <c r="Z1348" s="61"/>
      <c r="AA1348" s="60"/>
      <c r="AB1348" s="60"/>
      <c r="AC1348" s="45"/>
      <c r="AD1348" s="45"/>
      <c r="AE1348" s="45"/>
      <c r="AF1348" s="61"/>
      <c r="AG1348" s="61"/>
      <c r="AH1348" s="60"/>
      <c r="AI1348" s="60"/>
    </row>
    <row r="1349" spans="3:35" x14ac:dyDescent="0.25">
      <c r="C1349" s="45"/>
      <c r="D1349" s="61"/>
      <c r="E1349" s="61"/>
      <c r="F1349" s="60"/>
      <c r="G1349" s="60"/>
      <c r="H1349" s="45"/>
      <c r="I1349" s="45"/>
      <c r="J1349" s="45"/>
      <c r="K1349" s="61"/>
      <c r="L1349" s="61"/>
      <c r="M1349" s="60"/>
      <c r="N1349" s="60"/>
      <c r="O1349" s="45"/>
      <c r="P1349" s="45"/>
      <c r="Q1349" s="45"/>
      <c r="R1349" s="61"/>
      <c r="S1349" s="61"/>
      <c r="T1349" s="60"/>
      <c r="U1349" s="60"/>
      <c r="V1349" s="45"/>
      <c r="W1349" s="45"/>
      <c r="X1349" s="45"/>
      <c r="Y1349" s="61"/>
      <c r="Z1349" s="61"/>
      <c r="AA1349" s="60"/>
      <c r="AB1349" s="60"/>
      <c r="AC1349" s="45"/>
      <c r="AD1349" s="45"/>
      <c r="AE1349" s="45"/>
      <c r="AF1349" s="61"/>
      <c r="AG1349" s="61"/>
      <c r="AH1349" s="60"/>
      <c r="AI1349" s="60"/>
    </row>
    <row r="1350" spans="3:35" x14ac:dyDescent="0.25">
      <c r="C1350" s="45"/>
      <c r="D1350" s="61"/>
      <c r="E1350" s="61"/>
      <c r="F1350" s="60"/>
      <c r="G1350" s="60"/>
      <c r="H1350" s="45"/>
      <c r="I1350" s="45"/>
      <c r="J1350" s="45"/>
      <c r="K1350" s="61"/>
      <c r="L1350" s="61"/>
      <c r="M1350" s="60"/>
      <c r="N1350" s="60"/>
      <c r="O1350" s="45"/>
      <c r="P1350" s="45"/>
      <c r="Q1350" s="45"/>
      <c r="R1350" s="61"/>
      <c r="S1350" s="61"/>
      <c r="T1350" s="60"/>
      <c r="U1350" s="60"/>
      <c r="V1350" s="45"/>
      <c r="W1350" s="45"/>
      <c r="X1350" s="45"/>
      <c r="Y1350" s="61"/>
      <c r="Z1350" s="61"/>
      <c r="AA1350" s="60"/>
      <c r="AB1350" s="60"/>
      <c r="AC1350" s="45"/>
      <c r="AD1350" s="45"/>
      <c r="AE1350" s="45"/>
      <c r="AF1350" s="61"/>
      <c r="AG1350" s="61"/>
      <c r="AH1350" s="60"/>
      <c r="AI1350" s="60"/>
    </row>
    <row r="1351" spans="3:35" x14ac:dyDescent="0.25">
      <c r="C1351" s="45"/>
      <c r="D1351" s="61"/>
      <c r="E1351" s="61"/>
      <c r="F1351" s="60"/>
      <c r="G1351" s="60"/>
      <c r="H1351" s="45"/>
      <c r="I1351" s="45"/>
      <c r="J1351" s="45"/>
      <c r="K1351" s="61"/>
      <c r="L1351" s="61"/>
      <c r="M1351" s="60"/>
      <c r="N1351" s="60"/>
      <c r="O1351" s="45"/>
      <c r="P1351" s="45"/>
      <c r="Q1351" s="45"/>
      <c r="R1351" s="61"/>
      <c r="S1351" s="61"/>
      <c r="T1351" s="60"/>
      <c r="U1351" s="60"/>
      <c r="V1351" s="45"/>
      <c r="W1351" s="45"/>
      <c r="X1351" s="45"/>
      <c r="Y1351" s="61"/>
      <c r="Z1351" s="61"/>
      <c r="AA1351" s="60"/>
      <c r="AB1351" s="60"/>
      <c r="AC1351" s="45"/>
      <c r="AD1351" s="45"/>
      <c r="AE1351" s="45"/>
      <c r="AF1351" s="61"/>
      <c r="AG1351" s="61"/>
      <c r="AH1351" s="60"/>
      <c r="AI1351" s="60"/>
    </row>
    <row r="1352" spans="3:35" x14ac:dyDescent="0.25">
      <c r="C1352" s="45"/>
      <c r="D1352" s="61"/>
      <c r="E1352" s="61"/>
      <c r="F1352" s="60"/>
      <c r="G1352" s="60"/>
      <c r="H1352" s="45"/>
      <c r="I1352" s="45"/>
      <c r="J1352" s="45"/>
      <c r="K1352" s="61"/>
      <c r="L1352" s="61"/>
      <c r="M1352" s="60"/>
      <c r="N1352" s="60"/>
      <c r="O1352" s="45"/>
      <c r="P1352" s="45"/>
      <c r="Q1352" s="45"/>
      <c r="R1352" s="61"/>
      <c r="S1352" s="61"/>
      <c r="T1352" s="60"/>
      <c r="U1352" s="60"/>
      <c r="V1352" s="45"/>
      <c r="W1352" s="45"/>
      <c r="X1352" s="45"/>
      <c r="Y1352" s="61"/>
      <c r="Z1352" s="61"/>
      <c r="AA1352" s="60"/>
      <c r="AB1352" s="60"/>
      <c r="AC1352" s="45"/>
      <c r="AD1352" s="45"/>
      <c r="AE1352" s="45"/>
      <c r="AF1352" s="61"/>
      <c r="AG1352" s="61"/>
      <c r="AH1352" s="60"/>
      <c r="AI1352" s="60"/>
    </row>
    <row r="1353" spans="3:35" x14ac:dyDescent="0.25">
      <c r="C1353" s="45"/>
      <c r="D1353" s="61"/>
      <c r="E1353" s="61"/>
      <c r="F1353" s="60"/>
      <c r="G1353" s="60"/>
      <c r="H1353" s="45"/>
      <c r="I1353" s="45"/>
      <c r="J1353" s="45"/>
      <c r="K1353" s="61"/>
      <c r="L1353" s="61"/>
      <c r="M1353" s="60"/>
      <c r="N1353" s="60"/>
      <c r="O1353" s="45"/>
      <c r="P1353" s="45"/>
      <c r="Q1353" s="45"/>
      <c r="R1353" s="61"/>
      <c r="S1353" s="61"/>
      <c r="T1353" s="60"/>
      <c r="U1353" s="60"/>
      <c r="V1353" s="45"/>
      <c r="W1353" s="45"/>
      <c r="X1353" s="45"/>
      <c r="Y1353" s="61"/>
      <c r="Z1353" s="61"/>
      <c r="AA1353" s="60"/>
      <c r="AB1353" s="60"/>
      <c r="AC1353" s="45"/>
      <c r="AD1353" s="45"/>
      <c r="AE1353" s="45"/>
      <c r="AF1353" s="61"/>
      <c r="AG1353" s="61"/>
      <c r="AH1353" s="60"/>
      <c r="AI1353" s="60"/>
    </row>
    <row r="1354" spans="3:35" x14ac:dyDescent="0.25">
      <c r="C1354" s="45"/>
      <c r="D1354" s="61"/>
      <c r="E1354" s="61"/>
      <c r="F1354" s="60"/>
      <c r="G1354" s="60"/>
      <c r="H1354" s="45"/>
      <c r="I1354" s="45"/>
      <c r="J1354" s="45"/>
      <c r="K1354" s="61"/>
      <c r="L1354" s="61"/>
      <c r="M1354" s="60"/>
      <c r="N1354" s="60"/>
      <c r="O1354" s="45"/>
      <c r="P1354" s="45"/>
      <c r="Q1354" s="45"/>
      <c r="R1354" s="61"/>
      <c r="S1354" s="61"/>
      <c r="T1354" s="60"/>
      <c r="U1354" s="60"/>
      <c r="V1354" s="45"/>
      <c r="W1354" s="45"/>
      <c r="X1354" s="45"/>
      <c r="Y1354" s="61"/>
      <c r="Z1354" s="61"/>
      <c r="AA1354" s="60"/>
      <c r="AB1354" s="60"/>
      <c r="AC1354" s="45"/>
      <c r="AD1354" s="45"/>
      <c r="AE1354" s="45"/>
      <c r="AF1354" s="61"/>
      <c r="AG1354" s="61"/>
      <c r="AH1354" s="60"/>
      <c r="AI1354" s="60"/>
    </row>
    <row r="1355" spans="3:35" x14ac:dyDescent="0.25">
      <c r="C1355" s="45"/>
      <c r="D1355" s="61"/>
      <c r="E1355" s="61"/>
      <c r="F1355" s="60"/>
      <c r="G1355" s="60"/>
      <c r="H1355" s="45"/>
      <c r="I1355" s="45"/>
      <c r="J1355" s="45"/>
      <c r="K1355" s="61"/>
      <c r="L1355" s="61"/>
      <c r="M1355" s="60"/>
      <c r="N1355" s="60"/>
      <c r="O1355" s="45"/>
      <c r="P1355" s="45"/>
      <c r="Q1355" s="45"/>
      <c r="R1355" s="61"/>
      <c r="S1355" s="61"/>
      <c r="T1355" s="60"/>
      <c r="U1355" s="60"/>
      <c r="V1355" s="45"/>
      <c r="W1355" s="45"/>
      <c r="X1355" s="45"/>
      <c r="Y1355" s="61"/>
      <c r="Z1355" s="61"/>
      <c r="AA1355" s="60"/>
      <c r="AB1355" s="60"/>
      <c r="AC1355" s="45"/>
      <c r="AD1355" s="45"/>
      <c r="AE1355" s="45"/>
      <c r="AF1355" s="61"/>
      <c r="AG1355" s="61"/>
      <c r="AH1355" s="60"/>
      <c r="AI1355" s="60"/>
    </row>
    <row r="1356" spans="3:35" x14ac:dyDescent="0.25">
      <c r="C1356" s="45"/>
      <c r="D1356" s="61"/>
      <c r="E1356" s="61"/>
      <c r="F1356" s="60"/>
      <c r="G1356" s="60"/>
      <c r="H1356" s="45"/>
      <c r="I1356" s="45"/>
      <c r="J1356" s="45"/>
      <c r="K1356" s="61"/>
      <c r="L1356" s="61"/>
      <c r="M1356" s="60"/>
      <c r="N1356" s="60"/>
      <c r="O1356" s="45"/>
      <c r="P1356" s="45"/>
      <c r="Q1356" s="45"/>
      <c r="R1356" s="61"/>
      <c r="S1356" s="61"/>
      <c r="T1356" s="60"/>
      <c r="U1356" s="60"/>
      <c r="V1356" s="45"/>
      <c r="W1356" s="45"/>
      <c r="X1356" s="45"/>
      <c r="Y1356" s="61"/>
      <c r="Z1356" s="61"/>
      <c r="AA1356" s="60"/>
      <c r="AB1356" s="60"/>
      <c r="AC1356" s="45"/>
      <c r="AD1356" s="45"/>
      <c r="AE1356" s="45"/>
      <c r="AF1356" s="61"/>
      <c r="AG1356" s="61"/>
      <c r="AH1356" s="60"/>
      <c r="AI1356" s="60"/>
    </row>
    <row r="1357" spans="3:35" x14ac:dyDescent="0.25">
      <c r="C1357" s="45"/>
      <c r="D1357" s="61"/>
      <c r="E1357" s="61"/>
      <c r="F1357" s="60"/>
      <c r="G1357" s="60"/>
      <c r="H1357" s="45"/>
      <c r="I1357" s="45"/>
      <c r="J1357" s="45"/>
      <c r="K1357" s="61"/>
      <c r="L1357" s="61"/>
      <c r="M1357" s="60"/>
      <c r="N1357" s="60"/>
      <c r="O1357" s="45"/>
      <c r="P1357" s="45"/>
      <c r="Q1357" s="45"/>
      <c r="R1357" s="61"/>
      <c r="S1357" s="61"/>
      <c r="T1357" s="60"/>
      <c r="U1357" s="60"/>
      <c r="V1357" s="45"/>
      <c r="W1357" s="45"/>
      <c r="X1357" s="45"/>
      <c r="Y1357" s="61"/>
      <c r="Z1357" s="61"/>
      <c r="AA1357" s="60"/>
      <c r="AB1357" s="60"/>
      <c r="AC1357" s="45"/>
      <c r="AD1357" s="45"/>
      <c r="AE1357" s="45"/>
      <c r="AF1357" s="61"/>
      <c r="AG1357" s="61"/>
      <c r="AH1357" s="60"/>
      <c r="AI1357" s="60"/>
    </row>
    <row r="1358" spans="3:35" x14ac:dyDescent="0.25">
      <c r="C1358" s="45"/>
      <c r="D1358" s="61"/>
      <c r="E1358" s="61"/>
      <c r="F1358" s="60"/>
      <c r="G1358" s="60"/>
      <c r="H1358" s="45"/>
      <c r="I1358" s="45"/>
      <c r="J1358" s="45"/>
      <c r="K1358" s="61"/>
      <c r="L1358" s="61"/>
      <c r="M1358" s="60"/>
      <c r="N1358" s="60"/>
      <c r="O1358" s="45"/>
      <c r="P1358" s="45"/>
      <c r="Q1358" s="45"/>
      <c r="R1358" s="61"/>
      <c r="S1358" s="61"/>
      <c r="T1358" s="60"/>
      <c r="U1358" s="60"/>
      <c r="V1358" s="45"/>
      <c r="W1358" s="45"/>
      <c r="X1358" s="45"/>
      <c r="Y1358" s="61"/>
      <c r="Z1358" s="61"/>
      <c r="AA1358" s="60"/>
      <c r="AB1358" s="60"/>
      <c r="AC1358" s="45"/>
      <c r="AD1358" s="45"/>
      <c r="AE1358" s="45"/>
      <c r="AF1358" s="61"/>
      <c r="AG1358" s="61"/>
      <c r="AH1358" s="60"/>
      <c r="AI1358" s="60"/>
    </row>
    <row r="1359" spans="3:35" x14ac:dyDescent="0.25">
      <c r="C1359" s="45"/>
      <c r="D1359" s="61"/>
      <c r="E1359" s="61"/>
      <c r="F1359" s="60"/>
      <c r="G1359" s="60"/>
      <c r="H1359" s="45"/>
      <c r="I1359" s="45"/>
      <c r="J1359" s="45"/>
      <c r="K1359" s="61"/>
      <c r="L1359" s="61"/>
      <c r="M1359" s="60"/>
      <c r="N1359" s="60"/>
      <c r="O1359" s="45"/>
      <c r="P1359" s="45"/>
      <c r="Q1359" s="45"/>
      <c r="R1359" s="61"/>
      <c r="S1359" s="61"/>
      <c r="T1359" s="60"/>
      <c r="U1359" s="60"/>
      <c r="V1359" s="45"/>
      <c r="W1359" s="45"/>
      <c r="X1359" s="45"/>
      <c r="Y1359" s="61"/>
      <c r="Z1359" s="61"/>
      <c r="AA1359" s="60"/>
      <c r="AB1359" s="60"/>
      <c r="AC1359" s="45"/>
      <c r="AD1359" s="45"/>
      <c r="AE1359" s="45"/>
      <c r="AF1359" s="61"/>
      <c r="AG1359" s="61"/>
      <c r="AH1359" s="60"/>
      <c r="AI1359" s="60"/>
    </row>
    <row r="1360" spans="3:35" x14ac:dyDescent="0.25">
      <c r="C1360" s="45"/>
      <c r="D1360" s="61"/>
      <c r="E1360" s="61"/>
      <c r="F1360" s="60"/>
      <c r="G1360" s="60"/>
      <c r="H1360" s="45"/>
      <c r="I1360" s="45"/>
      <c r="J1360" s="45"/>
      <c r="K1360" s="61"/>
      <c r="L1360" s="61"/>
      <c r="M1360" s="60"/>
      <c r="N1360" s="60"/>
      <c r="O1360" s="45"/>
      <c r="P1360" s="45"/>
      <c r="Q1360" s="45"/>
      <c r="R1360" s="61"/>
      <c r="S1360" s="61"/>
      <c r="T1360" s="60"/>
      <c r="U1360" s="60"/>
      <c r="V1360" s="45"/>
      <c r="W1360" s="45"/>
      <c r="X1360" s="45"/>
      <c r="Y1360" s="61"/>
      <c r="Z1360" s="61"/>
      <c r="AA1360" s="60"/>
      <c r="AB1360" s="60"/>
      <c r="AC1360" s="45"/>
      <c r="AD1360" s="45"/>
      <c r="AE1360" s="45"/>
      <c r="AF1360" s="61"/>
      <c r="AG1360" s="61"/>
      <c r="AH1360" s="60"/>
      <c r="AI1360" s="60"/>
    </row>
    <row r="1361" spans="3:35" x14ac:dyDescent="0.25">
      <c r="C1361" s="45"/>
      <c r="D1361" s="61"/>
      <c r="E1361" s="61"/>
      <c r="F1361" s="60"/>
      <c r="G1361" s="60"/>
      <c r="H1361" s="45"/>
      <c r="I1361" s="45"/>
      <c r="J1361" s="45"/>
      <c r="K1361" s="61"/>
      <c r="L1361" s="61"/>
      <c r="M1361" s="60"/>
      <c r="N1361" s="60"/>
      <c r="O1361" s="45"/>
      <c r="P1361" s="45"/>
      <c r="Q1361" s="45"/>
      <c r="R1361" s="61"/>
      <c r="S1361" s="61"/>
      <c r="T1361" s="60"/>
      <c r="U1361" s="60"/>
      <c r="V1361" s="45"/>
      <c r="W1361" s="45"/>
      <c r="X1361" s="45"/>
      <c r="Y1361" s="61"/>
      <c r="Z1361" s="61"/>
      <c r="AA1361" s="60"/>
      <c r="AB1361" s="60"/>
      <c r="AC1361" s="45"/>
      <c r="AD1361" s="45"/>
      <c r="AE1361" s="45"/>
      <c r="AF1361" s="61"/>
      <c r="AG1361" s="61"/>
      <c r="AH1361" s="60"/>
      <c r="AI1361" s="60"/>
    </row>
    <row r="1362" spans="3:35" x14ac:dyDescent="0.25">
      <c r="C1362" s="45"/>
      <c r="D1362" s="61"/>
      <c r="E1362" s="61"/>
      <c r="F1362" s="60"/>
      <c r="G1362" s="60"/>
      <c r="H1362" s="45"/>
      <c r="I1362" s="45"/>
      <c r="J1362" s="45"/>
      <c r="K1362" s="61"/>
      <c r="L1362" s="61"/>
      <c r="M1362" s="60"/>
      <c r="N1362" s="60"/>
      <c r="O1362" s="45"/>
      <c r="P1362" s="45"/>
      <c r="Q1362" s="45"/>
      <c r="R1362" s="61"/>
      <c r="S1362" s="61"/>
      <c r="T1362" s="60"/>
      <c r="U1362" s="60"/>
      <c r="V1362" s="45"/>
      <c r="W1362" s="45"/>
      <c r="X1362" s="45"/>
      <c r="Y1362" s="61"/>
      <c r="Z1362" s="61"/>
      <c r="AA1362" s="60"/>
      <c r="AB1362" s="60"/>
      <c r="AC1362" s="45"/>
      <c r="AD1362" s="45"/>
      <c r="AE1362" s="45"/>
      <c r="AF1362" s="61"/>
      <c r="AG1362" s="61"/>
      <c r="AH1362" s="60"/>
      <c r="AI1362" s="60"/>
    </row>
    <row r="1363" spans="3:35" x14ac:dyDescent="0.25">
      <c r="C1363" s="45"/>
      <c r="D1363" s="61"/>
      <c r="E1363" s="61"/>
      <c r="F1363" s="60"/>
      <c r="G1363" s="60"/>
      <c r="H1363" s="45"/>
      <c r="I1363" s="45"/>
      <c r="J1363" s="45"/>
      <c r="K1363" s="61"/>
      <c r="L1363" s="61"/>
      <c r="M1363" s="60"/>
      <c r="N1363" s="60"/>
      <c r="O1363" s="45"/>
      <c r="P1363" s="45"/>
      <c r="Q1363" s="45"/>
      <c r="R1363" s="61"/>
      <c r="S1363" s="61"/>
      <c r="T1363" s="60"/>
      <c r="U1363" s="60"/>
      <c r="V1363" s="45"/>
      <c r="W1363" s="45"/>
      <c r="X1363" s="45"/>
      <c r="Y1363" s="61"/>
      <c r="Z1363" s="61"/>
      <c r="AA1363" s="60"/>
      <c r="AB1363" s="60"/>
      <c r="AC1363" s="45"/>
      <c r="AD1363" s="45"/>
      <c r="AE1363" s="45"/>
      <c r="AF1363" s="61"/>
      <c r="AG1363" s="61"/>
      <c r="AH1363" s="60"/>
      <c r="AI1363" s="60"/>
    </row>
    <row r="1364" spans="3:35" x14ac:dyDescent="0.25">
      <c r="C1364" s="45"/>
      <c r="D1364" s="61"/>
      <c r="E1364" s="61"/>
      <c r="F1364" s="60"/>
      <c r="G1364" s="60"/>
      <c r="H1364" s="45"/>
      <c r="I1364" s="45"/>
      <c r="J1364" s="45"/>
      <c r="K1364" s="61"/>
      <c r="L1364" s="61"/>
      <c r="M1364" s="60"/>
      <c r="N1364" s="60"/>
      <c r="O1364" s="45"/>
      <c r="P1364" s="45"/>
      <c r="Q1364" s="45"/>
      <c r="R1364" s="61"/>
      <c r="S1364" s="61"/>
      <c r="T1364" s="60"/>
      <c r="U1364" s="60"/>
      <c r="V1364" s="45"/>
      <c r="W1364" s="45"/>
      <c r="X1364" s="45"/>
      <c r="Y1364" s="61"/>
      <c r="Z1364" s="61"/>
      <c r="AA1364" s="60"/>
      <c r="AB1364" s="60"/>
      <c r="AC1364" s="45"/>
      <c r="AD1364" s="45"/>
      <c r="AE1364" s="45"/>
      <c r="AF1364" s="61"/>
      <c r="AG1364" s="61"/>
      <c r="AH1364" s="60"/>
      <c r="AI1364" s="60"/>
    </row>
    <row r="1365" spans="3:35" x14ac:dyDescent="0.25">
      <c r="C1365" s="45"/>
      <c r="D1365" s="61"/>
      <c r="E1365" s="61"/>
      <c r="F1365" s="60"/>
      <c r="G1365" s="60"/>
      <c r="H1365" s="45"/>
      <c r="I1365" s="45"/>
      <c r="J1365" s="45"/>
      <c r="K1365" s="61"/>
      <c r="L1365" s="61"/>
      <c r="M1365" s="60"/>
      <c r="N1365" s="60"/>
      <c r="O1365" s="45"/>
      <c r="P1365" s="45"/>
      <c r="Q1365" s="45"/>
      <c r="R1365" s="61"/>
      <c r="S1365" s="61"/>
      <c r="T1365" s="60"/>
      <c r="U1365" s="60"/>
      <c r="V1365" s="45"/>
      <c r="W1365" s="45"/>
      <c r="X1365" s="45"/>
      <c r="Y1365" s="61"/>
      <c r="Z1365" s="61"/>
      <c r="AA1365" s="60"/>
      <c r="AB1365" s="60"/>
      <c r="AC1365" s="45"/>
      <c r="AD1365" s="45"/>
      <c r="AE1365" s="45"/>
      <c r="AF1365" s="61"/>
      <c r="AG1365" s="61"/>
      <c r="AH1365" s="60"/>
      <c r="AI1365" s="60"/>
    </row>
    <row r="1366" spans="3:35" x14ac:dyDescent="0.25">
      <c r="C1366" s="45"/>
      <c r="D1366" s="61"/>
      <c r="E1366" s="61"/>
      <c r="F1366" s="60"/>
      <c r="G1366" s="60"/>
      <c r="H1366" s="45"/>
      <c r="I1366" s="45"/>
      <c r="J1366" s="45"/>
      <c r="K1366" s="61"/>
      <c r="L1366" s="61"/>
      <c r="M1366" s="60"/>
      <c r="N1366" s="60"/>
      <c r="O1366" s="45"/>
      <c r="P1366" s="45"/>
      <c r="Q1366" s="45"/>
      <c r="R1366" s="61"/>
      <c r="S1366" s="61"/>
      <c r="T1366" s="60"/>
      <c r="U1366" s="60"/>
      <c r="V1366" s="45"/>
      <c r="W1366" s="45"/>
      <c r="X1366" s="45"/>
      <c r="Y1366" s="61"/>
      <c r="Z1366" s="61"/>
      <c r="AA1366" s="60"/>
      <c r="AB1366" s="60"/>
      <c r="AC1366" s="45"/>
      <c r="AD1366" s="45"/>
      <c r="AE1366" s="45"/>
      <c r="AF1366" s="61"/>
      <c r="AG1366" s="61"/>
      <c r="AH1366" s="60"/>
      <c r="AI1366" s="60"/>
    </row>
    <row r="1367" spans="3:35" x14ac:dyDescent="0.25">
      <c r="C1367" s="45"/>
      <c r="D1367" s="61"/>
      <c r="E1367" s="61"/>
      <c r="F1367" s="60"/>
      <c r="G1367" s="60"/>
      <c r="H1367" s="45"/>
      <c r="I1367" s="45"/>
      <c r="J1367" s="45"/>
      <c r="K1367" s="61"/>
      <c r="L1367" s="61"/>
      <c r="M1367" s="60"/>
      <c r="N1367" s="60"/>
      <c r="O1367" s="45"/>
      <c r="P1367" s="45"/>
      <c r="Q1367" s="45"/>
      <c r="R1367" s="61"/>
      <c r="S1367" s="61"/>
      <c r="T1367" s="60"/>
      <c r="U1367" s="60"/>
      <c r="V1367" s="45"/>
      <c r="W1367" s="45"/>
      <c r="X1367" s="45"/>
      <c r="Y1367" s="61"/>
      <c r="Z1367" s="61"/>
      <c r="AA1367" s="60"/>
      <c r="AB1367" s="60"/>
      <c r="AC1367" s="45"/>
      <c r="AD1367" s="45"/>
      <c r="AE1367" s="45"/>
      <c r="AF1367" s="61"/>
      <c r="AG1367" s="61"/>
      <c r="AH1367" s="60"/>
      <c r="AI1367" s="60"/>
    </row>
    <row r="1368" spans="3:35" x14ac:dyDescent="0.25">
      <c r="C1368" s="45"/>
      <c r="D1368" s="61"/>
      <c r="E1368" s="61"/>
      <c r="F1368" s="60"/>
      <c r="G1368" s="60"/>
      <c r="H1368" s="45"/>
      <c r="I1368" s="45"/>
      <c r="J1368" s="45"/>
      <c r="K1368" s="61"/>
      <c r="L1368" s="61"/>
      <c r="M1368" s="60"/>
      <c r="N1368" s="60"/>
      <c r="O1368" s="45"/>
      <c r="P1368" s="45"/>
      <c r="Q1368" s="45"/>
      <c r="R1368" s="61"/>
      <c r="S1368" s="61"/>
      <c r="T1368" s="60"/>
      <c r="U1368" s="60"/>
      <c r="V1368" s="45"/>
      <c r="W1368" s="45"/>
      <c r="X1368" s="45"/>
      <c r="Y1368" s="61"/>
      <c r="Z1368" s="61"/>
      <c r="AA1368" s="60"/>
      <c r="AB1368" s="60"/>
      <c r="AC1368" s="45"/>
      <c r="AD1368" s="45"/>
      <c r="AE1368" s="45"/>
      <c r="AF1368" s="61"/>
      <c r="AG1368" s="61"/>
      <c r="AH1368" s="60"/>
      <c r="AI1368" s="60"/>
    </row>
    <row r="1369" spans="3:35" x14ac:dyDescent="0.25">
      <c r="C1369" s="45"/>
      <c r="D1369" s="61"/>
      <c r="E1369" s="61"/>
      <c r="F1369" s="60"/>
      <c r="G1369" s="60"/>
      <c r="H1369" s="45"/>
      <c r="I1369" s="45"/>
      <c r="J1369" s="45"/>
      <c r="K1369" s="61"/>
      <c r="L1369" s="61"/>
      <c r="M1369" s="60"/>
      <c r="N1369" s="60"/>
      <c r="O1369" s="45"/>
      <c r="P1369" s="45"/>
      <c r="Q1369" s="45"/>
      <c r="R1369" s="61"/>
      <c r="S1369" s="61"/>
      <c r="T1369" s="60"/>
      <c r="U1369" s="60"/>
      <c r="V1369" s="45"/>
      <c r="W1369" s="45"/>
      <c r="X1369" s="45"/>
      <c r="Y1369" s="61"/>
      <c r="Z1369" s="61"/>
      <c r="AA1369" s="60"/>
      <c r="AB1369" s="60"/>
      <c r="AC1369" s="45"/>
      <c r="AD1369" s="45"/>
      <c r="AE1369" s="45"/>
      <c r="AF1369" s="61"/>
      <c r="AG1369" s="61"/>
      <c r="AH1369" s="60"/>
      <c r="AI1369" s="60"/>
    </row>
    <row r="1370" spans="3:35" x14ac:dyDescent="0.25">
      <c r="C1370" s="45"/>
      <c r="D1370" s="61"/>
      <c r="E1370" s="61"/>
      <c r="F1370" s="60"/>
      <c r="G1370" s="60"/>
      <c r="H1370" s="45"/>
      <c r="I1370" s="45"/>
      <c r="J1370" s="45"/>
      <c r="K1370" s="61"/>
      <c r="L1370" s="61"/>
      <c r="M1370" s="60"/>
      <c r="N1370" s="60"/>
      <c r="O1370" s="45"/>
      <c r="P1370" s="45"/>
      <c r="Q1370" s="45"/>
      <c r="R1370" s="61"/>
      <c r="S1370" s="61"/>
      <c r="T1370" s="60"/>
      <c r="U1370" s="60"/>
      <c r="V1370" s="45"/>
      <c r="W1370" s="45"/>
      <c r="X1370" s="45"/>
      <c r="Y1370" s="61"/>
      <c r="Z1370" s="61"/>
      <c r="AA1370" s="60"/>
      <c r="AB1370" s="60"/>
      <c r="AC1370" s="45"/>
      <c r="AD1370" s="45"/>
      <c r="AE1370" s="45"/>
      <c r="AF1370" s="61"/>
      <c r="AG1370" s="61"/>
      <c r="AH1370" s="60"/>
      <c r="AI1370" s="60"/>
    </row>
    <row r="1371" spans="3:35" x14ac:dyDescent="0.25">
      <c r="C1371" s="45"/>
      <c r="D1371" s="61"/>
      <c r="E1371" s="61"/>
      <c r="F1371" s="60"/>
      <c r="G1371" s="60"/>
      <c r="H1371" s="45"/>
      <c r="I1371" s="45"/>
      <c r="J1371" s="45"/>
      <c r="K1371" s="61"/>
      <c r="L1371" s="61"/>
      <c r="M1371" s="60"/>
      <c r="N1371" s="60"/>
      <c r="O1371" s="45"/>
      <c r="P1371" s="45"/>
      <c r="Q1371" s="45"/>
      <c r="R1371" s="61"/>
      <c r="S1371" s="61"/>
      <c r="T1371" s="60"/>
      <c r="U1371" s="60"/>
      <c r="V1371" s="45"/>
      <c r="W1371" s="45"/>
      <c r="X1371" s="45"/>
      <c r="Y1371" s="61"/>
      <c r="Z1371" s="61"/>
      <c r="AA1371" s="60"/>
      <c r="AB1371" s="60"/>
      <c r="AC1371" s="45"/>
      <c r="AD1371" s="45"/>
      <c r="AE1371" s="45"/>
      <c r="AF1371" s="61"/>
      <c r="AG1371" s="61"/>
      <c r="AH1371" s="60"/>
      <c r="AI1371" s="60"/>
    </row>
    <row r="1372" spans="3:35" x14ac:dyDescent="0.25">
      <c r="C1372" s="45"/>
      <c r="D1372" s="61"/>
      <c r="E1372" s="61"/>
      <c r="F1372" s="60"/>
      <c r="G1372" s="60"/>
      <c r="H1372" s="45"/>
      <c r="I1372" s="45"/>
      <c r="J1372" s="45"/>
      <c r="K1372" s="61"/>
      <c r="L1372" s="61"/>
      <c r="M1372" s="60"/>
      <c r="N1372" s="60"/>
      <c r="O1372" s="45"/>
      <c r="P1372" s="45"/>
      <c r="Q1372" s="45"/>
      <c r="R1372" s="61"/>
      <c r="S1372" s="61"/>
      <c r="T1372" s="60"/>
      <c r="U1372" s="60"/>
      <c r="V1372" s="45"/>
      <c r="W1372" s="45"/>
      <c r="X1372" s="45"/>
      <c r="Y1372" s="61"/>
      <c r="Z1372" s="61"/>
      <c r="AA1372" s="60"/>
      <c r="AB1372" s="60"/>
      <c r="AC1372" s="45"/>
      <c r="AD1372" s="45"/>
      <c r="AE1372" s="45"/>
      <c r="AF1372" s="61"/>
      <c r="AG1372" s="61"/>
      <c r="AH1372" s="60"/>
      <c r="AI1372" s="60"/>
    </row>
    <row r="1373" spans="3:35" x14ac:dyDescent="0.25">
      <c r="C1373" s="45"/>
      <c r="D1373" s="61"/>
      <c r="E1373" s="61"/>
      <c r="F1373" s="60"/>
      <c r="G1373" s="60"/>
      <c r="H1373" s="45"/>
      <c r="I1373" s="45"/>
      <c r="J1373" s="45"/>
      <c r="K1373" s="61"/>
      <c r="L1373" s="61"/>
      <c r="M1373" s="60"/>
      <c r="N1373" s="60"/>
      <c r="O1373" s="45"/>
      <c r="P1373" s="45"/>
      <c r="Q1373" s="45"/>
      <c r="R1373" s="61"/>
      <c r="S1373" s="61"/>
      <c r="T1373" s="60"/>
      <c r="U1373" s="60"/>
      <c r="V1373" s="45"/>
      <c r="W1373" s="45"/>
      <c r="X1373" s="45"/>
      <c r="Y1373" s="61"/>
      <c r="Z1373" s="61"/>
      <c r="AA1373" s="60"/>
      <c r="AB1373" s="60"/>
      <c r="AC1373" s="45"/>
      <c r="AD1373" s="45"/>
      <c r="AE1373" s="45"/>
      <c r="AF1373" s="61"/>
      <c r="AG1373" s="61"/>
      <c r="AH1373" s="60"/>
      <c r="AI1373" s="60"/>
    </row>
    <row r="1374" spans="3:35" x14ac:dyDescent="0.25">
      <c r="C1374" s="45"/>
      <c r="D1374" s="61"/>
      <c r="E1374" s="61"/>
      <c r="F1374" s="60"/>
      <c r="G1374" s="60"/>
      <c r="H1374" s="45"/>
      <c r="I1374" s="45"/>
      <c r="J1374" s="45"/>
      <c r="K1374" s="61"/>
      <c r="L1374" s="61"/>
      <c r="M1374" s="60"/>
      <c r="N1374" s="60"/>
      <c r="O1374" s="45"/>
      <c r="P1374" s="45"/>
      <c r="Q1374" s="45"/>
      <c r="R1374" s="61"/>
      <c r="S1374" s="61"/>
      <c r="T1374" s="60"/>
      <c r="U1374" s="60"/>
      <c r="V1374" s="45"/>
      <c r="W1374" s="45"/>
      <c r="X1374" s="45"/>
      <c r="Y1374" s="61"/>
      <c r="Z1374" s="61"/>
      <c r="AA1374" s="60"/>
      <c r="AB1374" s="60"/>
      <c r="AC1374" s="45"/>
      <c r="AD1374" s="45"/>
      <c r="AE1374" s="45"/>
      <c r="AF1374" s="61"/>
      <c r="AG1374" s="61"/>
      <c r="AH1374" s="60"/>
      <c r="AI1374" s="60"/>
    </row>
    <row r="1375" spans="3:35" x14ac:dyDescent="0.25">
      <c r="C1375" s="45"/>
      <c r="D1375" s="61"/>
      <c r="E1375" s="61"/>
      <c r="F1375" s="60"/>
      <c r="G1375" s="60"/>
      <c r="H1375" s="45"/>
      <c r="I1375" s="45"/>
      <c r="J1375" s="45"/>
      <c r="K1375" s="61"/>
      <c r="L1375" s="61"/>
      <c r="M1375" s="60"/>
      <c r="N1375" s="60"/>
      <c r="O1375" s="45"/>
      <c r="P1375" s="45"/>
      <c r="Q1375" s="45"/>
      <c r="R1375" s="61"/>
      <c r="S1375" s="61"/>
      <c r="T1375" s="60"/>
      <c r="U1375" s="60"/>
      <c r="V1375" s="45"/>
      <c r="W1375" s="45"/>
      <c r="X1375" s="45"/>
      <c r="Y1375" s="61"/>
      <c r="Z1375" s="61"/>
      <c r="AA1375" s="60"/>
      <c r="AB1375" s="60"/>
      <c r="AC1375" s="45"/>
      <c r="AD1375" s="45"/>
      <c r="AE1375" s="45"/>
      <c r="AF1375" s="61"/>
      <c r="AG1375" s="61"/>
      <c r="AH1375" s="60"/>
      <c r="AI1375" s="60"/>
    </row>
    <row r="1376" spans="3:35" x14ac:dyDescent="0.25">
      <c r="C1376" s="45"/>
      <c r="D1376" s="61"/>
      <c r="E1376" s="61"/>
      <c r="F1376" s="60"/>
      <c r="G1376" s="60"/>
      <c r="H1376" s="45"/>
      <c r="I1376" s="45"/>
      <c r="J1376" s="45"/>
      <c r="K1376" s="61"/>
      <c r="L1376" s="61"/>
      <c r="M1376" s="60"/>
      <c r="N1376" s="60"/>
      <c r="O1376" s="45"/>
      <c r="P1376" s="45"/>
      <c r="Q1376" s="45"/>
      <c r="R1376" s="61"/>
      <c r="S1376" s="61"/>
      <c r="T1376" s="60"/>
      <c r="U1376" s="60"/>
      <c r="V1376" s="45"/>
      <c r="W1376" s="45"/>
      <c r="X1376" s="45"/>
      <c r="Y1376" s="61"/>
      <c r="Z1376" s="61"/>
      <c r="AA1376" s="60"/>
      <c r="AB1376" s="60"/>
      <c r="AC1376" s="45"/>
      <c r="AD1376" s="45"/>
      <c r="AE1376" s="45"/>
      <c r="AF1376" s="61"/>
      <c r="AG1376" s="61"/>
      <c r="AH1376" s="60"/>
      <c r="AI1376" s="60"/>
    </row>
    <row r="1377" spans="3:35" x14ac:dyDescent="0.25">
      <c r="C1377" s="45"/>
      <c r="D1377" s="61"/>
      <c r="E1377" s="61"/>
      <c r="F1377" s="60"/>
      <c r="G1377" s="60"/>
      <c r="H1377" s="45"/>
      <c r="I1377" s="45"/>
      <c r="J1377" s="45"/>
      <c r="K1377" s="61"/>
      <c r="L1377" s="61"/>
      <c r="M1377" s="60"/>
      <c r="N1377" s="60"/>
      <c r="O1377" s="45"/>
      <c r="P1377" s="45"/>
      <c r="Q1377" s="45"/>
      <c r="R1377" s="61"/>
      <c r="S1377" s="61"/>
      <c r="T1377" s="60"/>
      <c r="U1377" s="60"/>
      <c r="V1377" s="45"/>
      <c r="W1377" s="45"/>
      <c r="X1377" s="45"/>
      <c r="Y1377" s="61"/>
      <c r="Z1377" s="61"/>
      <c r="AA1377" s="60"/>
      <c r="AB1377" s="60"/>
      <c r="AC1377" s="45"/>
      <c r="AD1377" s="45"/>
      <c r="AE1377" s="45"/>
      <c r="AF1377" s="61"/>
      <c r="AG1377" s="61"/>
      <c r="AH1377" s="60"/>
      <c r="AI1377" s="60"/>
    </row>
    <row r="1378" spans="3:35" x14ac:dyDescent="0.25">
      <c r="C1378" s="45"/>
      <c r="D1378" s="61"/>
      <c r="E1378" s="61"/>
      <c r="F1378" s="60"/>
      <c r="G1378" s="60"/>
      <c r="H1378" s="45"/>
      <c r="I1378" s="45"/>
      <c r="J1378" s="45"/>
      <c r="K1378" s="61"/>
      <c r="L1378" s="61"/>
      <c r="M1378" s="60"/>
      <c r="N1378" s="60"/>
      <c r="O1378" s="45"/>
      <c r="P1378" s="45"/>
      <c r="Q1378" s="45"/>
      <c r="R1378" s="61"/>
      <c r="S1378" s="61"/>
      <c r="T1378" s="60"/>
      <c r="U1378" s="60"/>
      <c r="V1378" s="45"/>
      <c r="W1378" s="45"/>
      <c r="X1378" s="45"/>
      <c r="Y1378" s="61"/>
      <c r="Z1378" s="61"/>
      <c r="AA1378" s="60"/>
      <c r="AB1378" s="60"/>
      <c r="AC1378" s="45"/>
      <c r="AD1378" s="45"/>
      <c r="AE1378" s="45"/>
      <c r="AF1378" s="61"/>
      <c r="AG1378" s="61"/>
      <c r="AH1378" s="60"/>
      <c r="AI1378" s="60"/>
    </row>
    <row r="1379" spans="3:35" x14ac:dyDescent="0.25">
      <c r="C1379" s="45"/>
      <c r="D1379" s="61"/>
      <c r="E1379" s="61"/>
      <c r="F1379" s="60"/>
      <c r="G1379" s="60"/>
      <c r="H1379" s="45"/>
      <c r="I1379" s="45"/>
      <c r="J1379" s="45"/>
      <c r="K1379" s="61"/>
      <c r="L1379" s="61"/>
      <c r="M1379" s="60"/>
      <c r="N1379" s="60"/>
      <c r="O1379" s="45"/>
      <c r="P1379" s="45"/>
      <c r="Q1379" s="45"/>
      <c r="R1379" s="61"/>
      <c r="S1379" s="61"/>
      <c r="T1379" s="60"/>
      <c r="U1379" s="60"/>
      <c r="V1379" s="45"/>
      <c r="W1379" s="45"/>
      <c r="X1379" s="45"/>
      <c r="Y1379" s="61"/>
      <c r="Z1379" s="61"/>
      <c r="AA1379" s="60"/>
      <c r="AB1379" s="60"/>
      <c r="AC1379" s="45"/>
      <c r="AD1379" s="45"/>
      <c r="AE1379" s="45"/>
      <c r="AF1379" s="61"/>
      <c r="AG1379" s="61"/>
      <c r="AH1379" s="60"/>
      <c r="AI1379" s="60"/>
    </row>
    <row r="1380" spans="3:35" x14ac:dyDescent="0.25">
      <c r="C1380" s="45"/>
      <c r="D1380" s="61"/>
      <c r="E1380" s="61"/>
      <c r="F1380" s="60"/>
      <c r="G1380" s="60"/>
      <c r="H1380" s="45"/>
      <c r="I1380" s="45"/>
      <c r="J1380" s="45"/>
      <c r="K1380" s="61"/>
      <c r="L1380" s="61"/>
      <c r="M1380" s="60"/>
      <c r="N1380" s="60"/>
      <c r="O1380" s="45"/>
      <c r="P1380" s="45"/>
      <c r="Q1380" s="45"/>
      <c r="R1380" s="61"/>
      <c r="S1380" s="61"/>
      <c r="T1380" s="60"/>
      <c r="U1380" s="60"/>
      <c r="V1380" s="45"/>
      <c r="W1380" s="45"/>
      <c r="X1380" s="45"/>
      <c r="Y1380" s="61"/>
      <c r="Z1380" s="61"/>
      <c r="AA1380" s="60"/>
      <c r="AB1380" s="60"/>
      <c r="AC1380" s="45"/>
      <c r="AD1380" s="45"/>
      <c r="AE1380" s="45"/>
      <c r="AF1380" s="61"/>
      <c r="AG1380" s="61"/>
      <c r="AH1380" s="60"/>
      <c r="AI1380" s="60"/>
    </row>
    <row r="1381" spans="3:35" x14ac:dyDescent="0.25">
      <c r="C1381" s="45"/>
      <c r="D1381" s="61"/>
      <c r="E1381" s="61"/>
      <c r="F1381" s="60"/>
      <c r="G1381" s="60"/>
      <c r="H1381" s="45"/>
      <c r="I1381" s="45"/>
      <c r="J1381" s="45"/>
      <c r="K1381" s="61"/>
      <c r="L1381" s="61"/>
      <c r="M1381" s="60"/>
      <c r="N1381" s="60"/>
      <c r="O1381" s="45"/>
      <c r="P1381" s="45"/>
      <c r="Q1381" s="45"/>
      <c r="R1381" s="61"/>
      <c r="S1381" s="61"/>
      <c r="T1381" s="60"/>
      <c r="U1381" s="60"/>
      <c r="V1381" s="45"/>
      <c r="W1381" s="45"/>
      <c r="X1381" s="45"/>
      <c r="Y1381" s="61"/>
      <c r="Z1381" s="61"/>
      <c r="AA1381" s="60"/>
      <c r="AB1381" s="60"/>
      <c r="AC1381" s="45"/>
      <c r="AD1381" s="45"/>
      <c r="AE1381" s="45"/>
      <c r="AF1381" s="61"/>
      <c r="AG1381" s="61"/>
      <c r="AH1381" s="60"/>
      <c r="AI1381" s="60"/>
    </row>
    <row r="1382" spans="3:35" x14ac:dyDescent="0.25">
      <c r="C1382" s="45"/>
      <c r="D1382" s="61"/>
      <c r="E1382" s="61"/>
      <c r="F1382" s="60"/>
      <c r="G1382" s="60"/>
      <c r="H1382" s="45"/>
      <c r="I1382" s="45"/>
      <c r="J1382" s="45"/>
      <c r="K1382" s="61"/>
      <c r="L1382" s="61"/>
      <c r="M1382" s="60"/>
      <c r="N1382" s="60"/>
      <c r="O1382" s="45"/>
      <c r="P1382" s="45"/>
      <c r="Q1382" s="45"/>
      <c r="R1382" s="61"/>
      <c r="S1382" s="61"/>
      <c r="T1382" s="60"/>
      <c r="U1382" s="60"/>
      <c r="V1382" s="45"/>
      <c r="W1382" s="45"/>
      <c r="X1382" s="45"/>
      <c r="Y1382" s="61"/>
      <c r="Z1382" s="61"/>
      <c r="AA1382" s="60"/>
      <c r="AB1382" s="60"/>
      <c r="AC1382" s="45"/>
      <c r="AD1382" s="45"/>
      <c r="AE1382" s="45"/>
      <c r="AF1382" s="61"/>
      <c r="AG1382" s="61"/>
      <c r="AH1382" s="60"/>
      <c r="AI1382" s="60"/>
    </row>
    <row r="1383" spans="3:35" x14ac:dyDescent="0.25">
      <c r="C1383" s="45"/>
      <c r="D1383" s="61"/>
      <c r="E1383" s="61"/>
      <c r="F1383" s="60"/>
      <c r="G1383" s="60"/>
      <c r="H1383" s="45"/>
      <c r="I1383" s="45"/>
      <c r="J1383" s="45"/>
      <c r="K1383" s="61"/>
      <c r="L1383" s="61"/>
      <c r="M1383" s="60"/>
      <c r="N1383" s="60"/>
      <c r="O1383" s="45"/>
      <c r="P1383" s="45"/>
      <c r="Q1383" s="45"/>
      <c r="R1383" s="61"/>
      <c r="S1383" s="61"/>
      <c r="T1383" s="60"/>
      <c r="U1383" s="60"/>
      <c r="V1383" s="45"/>
      <c r="W1383" s="45"/>
      <c r="X1383" s="45"/>
      <c r="Y1383" s="61"/>
      <c r="Z1383" s="61"/>
      <c r="AA1383" s="60"/>
      <c r="AB1383" s="60"/>
      <c r="AC1383" s="45"/>
      <c r="AD1383" s="45"/>
      <c r="AE1383" s="45"/>
      <c r="AF1383" s="61"/>
      <c r="AG1383" s="61"/>
      <c r="AH1383" s="60"/>
      <c r="AI1383" s="60"/>
    </row>
    <row r="1384" spans="3:35" x14ac:dyDescent="0.25">
      <c r="C1384" s="45"/>
      <c r="D1384" s="61"/>
      <c r="E1384" s="61"/>
      <c r="F1384" s="60"/>
      <c r="G1384" s="60"/>
      <c r="H1384" s="45"/>
      <c r="I1384" s="45"/>
      <c r="J1384" s="45"/>
      <c r="K1384" s="61"/>
      <c r="L1384" s="61"/>
      <c r="M1384" s="60"/>
      <c r="N1384" s="60"/>
      <c r="O1384" s="45"/>
      <c r="P1384" s="45"/>
      <c r="Q1384" s="45"/>
      <c r="R1384" s="61"/>
      <c r="S1384" s="61"/>
      <c r="T1384" s="60"/>
      <c r="U1384" s="60"/>
      <c r="V1384" s="45"/>
      <c r="W1384" s="45"/>
      <c r="X1384" s="45"/>
      <c r="Y1384" s="61"/>
      <c r="Z1384" s="61"/>
      <c r="AA1384" s="60"/>
      <c r="AB1384" s="60"/>
      <c r="AC1384" s="45"/>
      <c r="AD1384" s="45"/>
      <c r="AE1384" s="45"/>
      <c r="AF1384" s="61"/>
      <c r="AG1384" s="61"/>
      <c r="AH1384" s="60"/>
      <c r="AI1384" s="60"/>
    </row>
    <row r="1385" spans="3:35" x14ac:dyDescent="0.25">
      <c r="C1385" s="45"/>
      <c r="D1385" s="61"/>
      <c r="E1385" s="61"/>
      <c r="F1385" s="60"/>
      <c r="G1385" s="60"/>
      <c r="H1385" s="45"/>
      <c r="I1385" s="45"/>
      <c r="J1385" s="45"/>
      <c r="K1385" s="61"/>
      <c r="L1385" s="61"/>
      <c r="M1385" s="60"/>
      <c r="N1385" s="60"/>
      <c r="O1385" s="45"/>
      <c r="P1385" s="45"/>
      <c r="Q1385" s="45"/>
      <c r="R1385" s="61"/>
      <c r="S1385" s="61"/>
      <c r="T1385" s="60"/>
      <c r="U1385" s="60"/>
      <c r="V1385" s="45"/>
      <c r="W1385" s="45"/>
      <c r="X1385" s="45"/>
      <c r="Y1385" s="61"/>
      <c r="Z1385" s="61"/>
      <c r="AA1385" s="60"/>
      <c r="AB1385" s="60"/>
      <c r="AC1385" s="45"/>
      <c r="AD1385" s="45"/>
      <c r="AE1385" s="45"/>
      <c r="AF1385" s="61"/>
      <c r="AG1385" s="61"/>
      <c r="AH1385" s="60"/>
      <c r="AI1385" s="60"/>
    </row>
    <row r="1386" spans="3:35" x14ac:dyDescent="0.25">
      <c r="C1386" s="45"/>
      <c r="D1386" s="61"/>
      <c r="E1386" s="61"/>
      <c r="F1386" s="60"/>
      <c r="G1386" s="60"/>
      <c r="H1386" s="45"/>
      <c r="I1386" s="45"/>
      <c r="J1386" s="45"/>
      <c r="K1386" s="61"/>
      <c r="L1386" s="61"/>
      <c r="M1386" s="60"/>
      <c r="N1386" s="60"/>
      <c r="O1386" s="45"/>
      <c r="P1386" s="45"/>
      <c r="Q1386" s="45"/>
      <c r="R1386" s="61"/>
      <c r="S1386" s="61"/>
      <c r="T1386" s="60"/>
      <c r="U1386" s="60"/>
      <c r="V1386" s="45"/>
      <c r="W1386" s="45"/>
      <c r="X1386" s="45"/>
      <c r="Y1386" s="61"/>
      <c r="Z1386" s="61"/>
      <c r="AA1386" s="60"/>
      <c r="AB1386" s="60"/>
      <c r="AC1386" s="45"/>
      <c r="AD1386" s="45"/>
      <c r="AE1386" s="45"/>
      <c r="AF1386" s="61"/>
      <c r="AG1386" s="61"/>
      <c r="AH1386" s="60"/>
      <c r="AI1386" s="60"/>
    </row>
    <row r="1387" spans="3:35" x14ac:dyDescent="0.25">
      <c r="C1387" s="45"/>
      <c r="D1387" s="61"/>
      <c r="E1387" s="61"/>
      <c r="F1387" s="60"/>
      <c r="G1387" s="60"/>
      <c r="H1387" s="45"/>
      <c r="I1387" s="45"/>
      <c r="J1387" s="45"/>
      <c r="K1387" s="61"/>
      <c r="L1387" s="61"/>
      <c r="M1387" s="60"/>
      <c r="N1387" s="60"/>
      <c r="O1387" s="45"/>
      <c r="P1387" s="45"/>
      <c r="Q1387" s="45"/>
      <c r="R1387" s="61"/>
      <c r="S1387" s="61"/>
      <c r="T1387" s="60"/>
      <c r="U1387" s="60"/>
      <c r="V1387" s="45"/>
      <c r="W1387" s="45"/>
      <c r="X1387" s="45"/>
      <c r="Y1387" s="61"/>
      <c r="Z1387" s="61"/>
      <c r="AA1387" s="60"/>
      <c r="AB1387" s="60"/>
      <c r="AC1387" s="45"/>
      <c r="AD1387" s="45"/>
      <c r="AE1387" s="45"/>
      <c r="AF1387" s="61"/>
      <c r="AG1387" s="61"/>
      <c r="AH1387" s="60"/>
      <c r="AI1387" s="60"/>
    </row>
    <row r="1388" spans="3:35" x14ac:dyDescent="0.25">
      <c r="C1388" s="45"/>
      <c r="D1388" s="61"/>
      <c r="E1388" s="61"/>
      <c r="F1388" s="60"/>
      <c r="G1388" s="60"/>
      <c r="H1388" s="45"/>
      <c r="I1388" s="45"/>
      <c r="J1388" s="45"/>
      <c r="K1388" s="61"/>
      <c r="L1388" s="61"/>
      <c r="M1388" s="60"/>
      <c r="N1388" s="60"/>
      <c r="O1388" s="45"/>
      <c r="P1388" s="45"/>
      <c r="Q1388" s="45"/>
      <c r="R1388" s="61"/>
      <c r="S1388" s="61"/>
      <c r="T1388" s="60"/>
      <c r="U1388" s="60"/>
      <c r="V1388" s="45"/>
      <c r="W1388" s="45"/>
      <c r="X1388" s="45"/>
      <c r="Y1388" s="61"/>
      <c r="Z1388" s="61"/>
      <c r="AA1388" s="60"/>
      <c r="AB1388" s="60"/>
      <c r="AC1388" s="45"/>
      <c r="AD1388" s="45"/>
      <c r="AE1388" s="45"/>
      <c r="AF1388" s="61"/>
      <c r="AG1388" s="61"/>
      <c r="AH1388" s="60"/>
      <c r="AI1388" s="60"/>
    </row>
    <row r="1389" spans="3:35" x14ac:dyDescent="0.25">
      <c r="C1389" s="45"/>
      <c r="D1389" s="61"/>
      <c r="E1389" s="61"/>
      <c r="F1389" s="60"/>
      <c r="G1389" s="60"/>
      <c r="H1389" s="45"/>
      <c r="I1389" s="45"/>
      <c r="J1389" s="45"/>
      <c r="K1389" s="61"/>
      <c r="L1389" s="61"/>
      <c r="M1389" s="60"/>
      <c r="N1389" s="60"/>
      <c r="O1389" s="45"/>
      <c r="P1389" s="45"/>
      <c r="Q1389" s="45"/>
      <c r="R1389" s="61"/>
      <c r="S1389" s="61"/>
      <c r="T1389" s="60"/>
      <c r="U1389" s="60"/>
      <c r="V1389" s="45"/>
      <c r="W1389" s="45"/>
      <c r="X1389" s="45"/>
      <c r="Y1389" s="61"/>
      <c r="Z1389" s="61"/>
      <c r="AA1389" s="60"/>
      <c r="AB1389" s="60"/>
      <c r="AC1389" s="45"/>
      <c r="AD1389" s="45"/>
      <c r="AE1389" s="45"/>
      <c r="AF1389" s="61"/>
      <c r="AG1389" s="61"/>
      <c r="AH1389" s="60"/>
      <c r="AI1389" s="60"/>
    </row>
    <row r="1390" spans="3:35" x14ac:dyDescent="0.25">
      <c r="C1390" s="45"/>
      <c r="D1390" s="61"/>
      <c r="E1390" s="61"/>
      <c r="F1390" s="60"/>
      <c r="G1390" s="60"/>
      <c r="H1390" s="45"/>
      <c r="I1390" s="45"/>
      <c r="J1390" s="45"/>
      <c r="K1390" s="61"/>
      <c r="L1390" s="61"/>
      <c r="M1390" s="60"/>
      <c r="N1390" s="60"/>
      <c r="O1390" s="45"/>
      <c r="P1390" s="45"/>
      <c r="Q1390" s="45"/>
      <c r="R1390" s="61"/>
      <c r="S1390" s="61"/>
      <c r="T1390" s="60"/>
      <c r="U1390" s="60"/>
      <c r="V1390" s="45"/>
      <c r="W1390" s="45"/>
      <c r="X1390" s="45"/>
      <c r="Y1390" s="61"/>
      <c r="Z1390" s="61"/>
      <c r="AA1390" s="60"/>
      <c r="AB1390" s="60"/>
      <c r="AC1390" s="45"/>
      <c r="AD1390" s="45"/>
      <c r="AE1390" s="45"/>
      <c r="AF1390" s="61"/>
      <c r="AG1390" s="61"/>
      <c r="AH1390" s="60"/>
      <c r="AI1390" s="60"/>
    </row>
    <row r="1391" spans="3:35" x14ac:dyDescent="0.25">
      <c r="C1391" s="45"/>
      <c r="D1391" s="61"/>
      <c r="E1391" s="61"/>
      <c r="F1391" s="60"/>
      <c r="G1391" s="60"/>
      <c r="H1391" s="45"/>
      <c r="I1391" s="45"/>
      <c r="J1391" s="45"/>
      <c r="K1391" s="61"/>
      <c r="L1391" s="61"/>
      <c r="M1391" s="60"/>
      <c r="N1391" s="60"/>
      <c r="O1391" s="45"/>
      <c r="P1391" s="45"/>
      <c r="Q1391" s="45"/>
      <c r="R1391" s="61"/>
      <c r="S1391" s="61"/>
      <c r="T1391" s="60"/>
      <c r="U1391" s="60"/>
      <c r="V1391" s="45"/>
      <c r="W1391" s="45"/>
      <c r="X1391" s="45"/>
      <c r="Y1391" s="61"/>
      <c r="Z1391" s="61"/>
      <c r="AA1391" s="60"/>
      <c r="AB1391" s="60"/>
      <c r="AC1391" s="45"/>
      <c r="AD1391" s="45"/>
      <c r="AE1391" s="45"/>
      <c r="AF1391" s="61"/>
      <c r="AG1391" s="61"/>
      <c r="AH1391" s="60"/>
      <c r="AI1391" s="60"/>
    </row>
    <row r="1392" spans="3:35" x14ac:dyDescent="0.25">
      <c r="C1392" s="45"/>
      <c r="D1392" s="61"/>
      <c r="E1392" s="61"/>
      <c r="F1392" s="60"/>
      <c r="G1392" s="60"/>
      <c r="H1392" s="45"/>
      <c r="I1392" s="45"/>
      <c r="J1392" s="45"/>
      <c r="K1392" s="61"/>
      <c r="L1392" s="61"/>
      <c r="M1392" s="60"/>
      <c r="N1392" s="60"/>
      <c r="O1392" s="45"/>
      <c r="P1392" s="45"/>
      <c r="Q1392" s="45"/>
      <c r="R1392" s="61"/>
      <c r="S1392" s="61"/>
      <c r="T1392" s="60"/>
      <c r="U1392" s="60"/>
      <c r="V1392" s="45"/>
      <c r="W1392" s="45"/>
      <c r="X1392" s="45"/>
      <c r="Y1392" s="61"/>
      <c r="Z1392" s="61"/>
      <c r="AA1392" s="60"/>
      <c r="AB1392" s="60"/>
      <c r="AC1392" s="45"/>
      <c r="AD1392" s="45"/>
      <c r="AE1392" s="45"/>
      <c r="AF1392" s="61"/>
      <c r="AG1392" s="61"/>
      <c r="AH1392" s="60"/>
      <c r="AI1392" s="60"/>
    </row>
    <row r="1393" spans="3:35" x14ac:dyDescent="0.25">
      <c r="C1393" s="45"/>
      <c r="D1393" s="61"/>
      <c r="E1393" s="61"/>
      <c r="F1393" s="60"/>
      <c r="G1393" s="60"/>
      <c r="H1393" s="45"/>
      <c r="I1393" s="45"/>
      <c r="J1393" s="45"/>
      <c r="K1393" s="61"/>
      <c r="L1393" s="61"/>
      <c r="M1393" s="60"/>
      <c r="N1393" s="60"/>
      <c r="O1393" s="45"/>
      <c r="P1393" s="45"/>
      <c r="Q1393" s="45"/>
      <c r="R1393" s="61"/>
      <c r="S1393" s="61"/>
      <c r="T1393" s="60"/>
      <c r="U1393" s="60"/>
      <c r="V1393" s="45"/>
      <c r="W1393" s="45"/>
      <c r="X1393" s="45"/>
      <c r="Y1393" s="61"/>
      <c r="Z1393" s="61"/>
      <c r="AA1393" s="60"/>
      <c r="AB1393" s="60"/>
      <c r="AC1393" s="45"/>
      <c r="AD1393" s="45"/>
      <c r="AE1393" s="45"/>
      <c r="AF1393" s="61"/>
      <c r="AG1393" s="61"/>
      <c r="AH1393" s="60"/>
      <c r="AI1393" s="60"/>
    </row>
    <row r="1394" spans="3:35" x14ac:dyDescent="0.25">
      <c r="C1394" s="45"/>
      <c r="D1394" s="61"/>
      <c r="E1394" s="61"/>
      <c r="F1394" s="60"/>
      <c r="G1394" s="60"/>
      <c r="H1394" s="45"/>
      <c r="I1394" s="45"/>
      <c r="J1394" s="45"/>
      <c r="K1394" s="61"/>
      <c r="L1394" s="61"/>
      <c r="M1394" s="60"/>
      <c r="N1394" s="60"/>
      <c r="O1394" s="45"/>
      <c r="P1394" s="45"/>
      <c r="Q1394" s="45"/>
      <c r="R1394" s="61"/>
      <c r="S1394" s="61"/>
      <c r="T1394" s="60"/>
      <c r="U1394" s="60"/>
      <c r="V1394" s="45"/>
      <c r="W1394" s="45"/>
      <c r="X1394" s="45"/>
      <c r="Y1394" s="61"/>
      <c r="Z1394" s="61"/>
      <c r="AA1394" s="60"/>
      <c r="AB1394" s="60"/>
      <c r="AC1394" s="45"/>
      <c r="AD1394" s="45"/>
      <c r="AE1394" s="45"/>
      <c r="AF1394" s="61"/>
      <c r="AG1394" s="61"/>
      <c r="AH1394" s="60"/>
      <c r="AI1394" s="60"/>
    </row>
    <row r="1395" spans="3:35" x14ac:dyDescent="0.25">
      <c r="C1395" s="45"/>
      <c r="D1395" s="61"/>
      <c r="E1395" s="61"/>
      <c r="F1395" s="60"/>
      <c r="G1395" s="60"/>
      <c r="H1395" s="45"/>
      <c r="I1395" s="45"/>
      <c r="J1395" s="45"/>
      <c r="K1395" s="61"/>
      <c r="L1395" s="61"/>
      <c r="M1395" s="60"/>
      <c r="N1395" s="60"/>
      <c r="O1395" s="45"/>
      <c r="P1395" s="45"/>
      <c r="Q1395" s="45"/>
      <c r="R1395" s="61"/>
      <c r="S1395" s="61"/>
      <c r="T1395" s="60"/>
      <c r="U1395" s="60"/>
      <c r="V1395" s="45"/>
      <c r="W1395" s="45"/>
      <c r="X1395" s="45"/>
      <c r="Y1395" s="61"/>
      <c r="Z1395" s="61"/>
      <c r="AA1395" s="60"/>
      <c r="AB1395" s="60"/>
      <c r="AC1395" s="45"/>
      <c r="AD1395" s="45"/>
      <c r="AE1395" s="45"/>
      <c r="AF1395" s="61"/>
      <c r="AG1395" s="61"/>
      <c r="AH1395" s="60"/>
      <c r="AI1395" s="60"/>
    </row>
    <row r="1396" spans="3:35" x14ac:dyDescent="0.25">
      <c r="C1396" s="45"/>
      <c r="D1396" s="61"/>
      <c r="E1396" s="61"/>
      <c r="F1396" s="60"/>
      <c r="G1396" s="60"/>
      <c r="H1396" s="45"/>
      <c r="I1396" s="45"/>
      <c r="J1396" s="45"/>
      <c r="K1396" s="61"/>
      <c r="L1396" s="61"/>
      <c r="M1396" s="60"/>
      <c r="N1396" s="60"/>
      <c r="O1396" s="45"/>
      <c r="P1396" s="45"/>
      <c r="Q1396" s="45"/>
      <c r="R1396" s="61"/>
      <c r="S1396" s="61"/>
      <c r="T1396" s="60"/>
      <c r="U1396" s="60"/>
      <c r="V1396" s="45"/>
      <c r="W1396" s="45"/>
      <c r="X1396" s="45"/>
      <c r="Y1396" s="61"/>
      <c r="Z1396" s="61"/>
      <c r="AA1396" s="60"/>
      <c r="AB1396" s="60"/>
      <c r="AC1396" s="45"/>
      <c r="AD1396" s="45"/>
      <c r="AE1396" s="45"/>
      <c r="AF1396" s="61"/>
      <c r="AG1396" s="61"/>
      <c r="AH1396" s="60"/>
      <c r="AI1396" s="60"/>
    </row>
    <row r="1397" spans="3:35" x14ac:dyDescent="0.25">
      <c r="C1397" s="45"/>
      <c r="D1397" s="61"/>
      <c r="E1397" s="61"/>
      <c r="F1397" s="60"/>
      <c r="G1397" s="60"/>
      <c r="H1397" s="45"/>
      <c r="I1397" s="45"/>
      <c r="J1397" s="45"/>
      <c r="K1397" s="61"/>
      <c r="L1397" s="61"/>
      <c r="M1397" s="60"/>
      <c r="N1397" s="60"/>
      <c r="O1397" s="45"/>
      <c r="P1397" s="45"/>
      <c r="Q1397" s="45"/>
      <c r="R1397" s="61"/>
      <c r="S1397" s="61"/>
      <c r="T1397" s="60"/>
      <c r="U1397" s="60"/>
      <c r="V1397" s="45"/>
      <c r="W1397" s="45"/>
      <c r="X1397" s="45"/>
      <c r="Y1397" s="61"/>
      <c r="Z1397" s="61"/>
      <c r="AA1397" s="60"/>
      <c r="AB1397" s="60"/>
      <c r="AC1397" s="45"/>
      <c r="AD1397" s="45"/>
      <c r="AE1397" s="45"/>
      <c r="AF1397" s="61"/>
      <c r="AG1397" s="61"/>
      <c r="AH1397" s="60"/>
      <c r="AI1397" s="60"/>
    </row>
    <row r="1398" spans="3:35" x14ac:dyDescent="0.25">
      <c r="C1398" s="45"/>
      <c r="D1398" s="45"/>
      <c r="E1398" s="45"/>
      <c r="F1398" s="45"/>
      <c r="G1398" s="45"/>
      <c r="H1398" s="45"/>
      <c r="I1398" s="45"/>
      <c r="J1398" s="45"/>
      <c r="K1398" s="45"/>
      <c r="L1398" s="45"/>
      <c r="M1398" s="45"/>
      <c r="N1398" s="45"/>
      <c r="O1398" s="45"/>
      <c r="P1398" s="45"/>
      <c r="Q1398" s="45"/>
      <c r="R1398" s="45"/>
      <c r="S1398" s="45"/>
      <c r="T1398" s="45"/>
      <c r="U1398" s="45"/>
      <c r="V1398" s="45"/>
      <c r="W1398" s="45"/>
      <c r="X1398" s="45"/>
      <c r="Y1398" s="45"/>
      <c r="Z1398" s="45"/>
      <c r="AA1398" s="45"/>
      <c r="AB1398" s="45"/>
      <c r="AC1398" s="45"/>
      <c r="AD1398" s="45"/>
      <c r="AE1398" s="45"/>
      <c r="AF1398" s="45"/>
      <c r="AG1398" s="45"/>
      <c r="AH1398" s="45"/>
      <c r="AI1398" s="45"/>
    </row>
    <row r="1399" spans="3:35" x14ac:dyDescent="0.25">
      <c r="C1399" s="45"/>
      <c r="D1399" s="45"/>
      <c r="E1399" s="45"/>
      <c r="F1399" s="45"/>
      <c r="G1399" s="45"/>
      <c r="H1399" s="45"/>
      <c r="I1399" s="45"/>
      <c r="J1399" s="45"/>
      <c r="K1399" s="45"/>
      <c r="L1399" s="45"/>
      <c r="M1399" s="45"/>
      <c r="N1399" s="45"/>
      <c r="O1399" s="45"/>
      <c r="P1399" s="45"/>
      <c r="Q1399" s="45"/>
      <c r="R1399" s="45"/>
      <c r="S1399" s="45"/>
      <c r="T1399" s="45"/>
      <c r="U1399" s="45"/>
      <c r="V1399" s="45"/>
      <c r="W1399" s="45"/>
      <c r="X1399" s="45"/>
      <c r="Y1399" s="45"/>
      <c r="Z1399" s="45"/>
      <c r="AA1399" s="45"/>
      <c r="AB1399" s="45"/>
      <c r="AC1399" s="45"/>
      <c r="AD1399" s="45"/>
      <c r="AE1399" s="45"/>
      <c r="AF1399" s="45"/>
      <c r="AG1399" s="45"/>
      <c r="AH1399" s="45"/>
      <c r="AI1399" s="45"/>
    </row>
    <row r="1400" spans="3:35" x14ac:dyDescent="0.25">
      <c r="C1400" s="45"/>
      <c r="D1400" s="45"/>
      <c r="E1400" s="45"/>
      <c r="F1400" s="45"/>
      <c r="G1400" s="45"/>
      <c r="H1400" s="45"/>
      <c r="I1400" s="45"/>
      <c r="J1400" s="45"/>
      <c r="K1400" s="45"/>
      <c r="L1400" s="45"/>
      <c r="M1400" s="45"/>
      <c r="N1400" s="45"/>
      <c r="O1400" s="45"/>
      <c r="P1400" s="45"/>
      <c r="Q1400" s="45"/>
      <c r="R1400" s="45"/>
      <c r="S1400" s="45"/>
      <c r="T1400" s="45"/>
      <c r="U1400" s="45"/>
      <c r="V1400" s="45"/>
      <c r="W1400" s="45"/>
      <c r="X1400" s="45"/>
      <c r="Y1400" s="45"/>
      <c r="Z1400" s="45"/>
      <c r="AA1400" s="45"/>
      <c r="AB1400" s="45"/>
      <c r="AC1400" s="45"/>
      <c r="AD1400" s="45"/>
      <c r="AE1400" s="45"/>
      <c r="AF1400" s="45"/>
      <c r="AG1400" s="45"/>
      <c r="AH1400" s="45"/>
      <c r="AI1400" s="45"/>
    </row>
    <row r="1401" spans="3:35" x14ac:dyDescent="0.25">
      <c r="C1401" s="45"/>
      <c r="D1401" s="45"/>
      <c r="E1401" s="45"/>
      <c r="F1401" s="45"/>
      <c r="G1401" s="45"/>
      <c r="H1401" s="45"/>
      <c r="I1401" s="45"/>
      <c r="J1401" s="45"/>
      <c r="K1401" s="45"/>
      <c r="L1401" s="45"/>
      <c r="M1401" s="45"/>
      <c r="N1401" s="45"/>
      <c r="O1401" s="45"/>
      <c r="P1401" s="45"/>
      <c r="Q1401" s="45"/>
      <c r="R1401" s="45"/>
      <c r="S1401" s="45"/>
      <c r="T1401" s="45"/>
      <c r="U1401" s="45"/>
      <c r="V1401" s="45"/>
      <c r="W1401" s="45"/>
      <c r="X1401" s="45"/>
      <c r="Y1401" s="45"/>
      <c r="Z1401" s="45"/>
      <c r="AA1401" s="45"/>
      <c r="AB1401" s="45"/>
      <c r="AC1401" s="45"/>
      <c r="AD1401" s="45"/>
      <c r="AE1401" s="45"/>
      <c r="AF1401" s="45"/>
      <c r="AG1401" s="45"/>
      <c r="AH1401" s="45"/>
      <c r="AI1401" s="45"/>
    </row>
    <row r="1402" spans="3:35" x14ac:dyDescent="0.25">
      <c r="C1402" s="45"/>
      <c r="D1402" s="45"/>
      <c r="E1402" s="45"/>
      <c r="F1402" s="45"/>
      <c r="G1402" s="45"/>
      <c r="H1402" s="45"/>
      <c r="I1402" s="45"/>
      <c r="J1402" s="45"/>
      <c r="K1402" s="45"/>
      <c r="L1402" s="45"/>
      <c r="M1402" s="45"/>
      <c r="N1402" s="45"/>
      <c r="O1402" s="45"/>
      <c r="P1402" s="45"/>
      <c r="Q1402" s="45"/>
      <c r="R1402" s="45"/>
      <c r="S1402" s="45"/>
      <c r="T1402" s="45"/>
      <c r="U1402" s="45"/>
      <c r="V1402" s="45"/>
      <c r="W1402" s="45"/>
      <c r="X1402" s="45"/>
      <c r="Y1402" s="45"/>
      <c r="Z1402" s="45"/>
      <c r="AA1402" s="45"/>
      <c r="AB1402" s="45"/>
      <c r="AC1402" s="45"/>
      <c r="AD1402" s="45"/>
      <c r="AE1402" s="45"/>
      <c r="AF1402" s="45"/>
      <c r="AG1402" s="45"/>
      <c r="AH1402" s="45"/>
      <c r="AI1402" s="45"/>
    </row>
    <row r="1403" spans="3:35" x14ac:dyDescent="0.25">
      <c r="C1403" s="45"/>
      <c r="D1403" s="45"/>
      <c r="E1403" s="45"/>
      <c r="F1403" s="45"/>
      <c r="G1403" s="45"/>
      <c r="H1403" s="45"/>
      <c r="I1403" s="45"/>
      <c r="J1403" s="45"/>
      <c r="K1403" s="45"/>
      <c r="L1403" s="45"/>
      <c r="M1403" s="45"/>
      <c r="N1403" s="45"/>
      <c r="O1403" s="45"/>
      <c r="P1403" s="45"/>
      <c r="Q1403" s="45"/>
      <c r="R1403" s="45"/>
      <c r="S1403" s="45"/>
      <c r="T1403" s="45"/>
      <c r="U1403" s="45"/>
      <c r="V1403" s="45"/>
      <c r="W1403" s="45"/>
      <c r="X1403" s="45"/>
      <c r="Y1403" s="45"/>
      <c r="Z1403" s="45"/>
      <c r="AA1403" s="45"/>
      <c r="AB1403" s="45"/>
      <c r="AC1403" s="45"/>
      <c r="AD1403" s="45"/>
      <c r="AE1403" s="45"/>
      <c r="AF1403" s="45"/>
      <c r="AG1403" s="45"/>
      <c r="AH1403" s="45"/>
      <c r="AI1403" s="45"/>
    </row>
    <row r="1404" spans="3:35" x14ac:dyDescent="0.25">
      <c r="C1404" s="45"/>
      <c r="D1404" s="45"/>
      <c r="E1404" s="45"/>
      <c r="F1404" s="45"/>
      <c r="G1404" s="45"/>
      <c r="H1404" s="45"/>
      <c r="I1404" s="45"/>
      <c r="J1404" s="45"/>
      <c r="K1404" s="45"/>
      <c r="L1404" s="45"/>
      <c r="M1404" s="45"/>
      <c r="N1404" s="45"/>
      <c r="O1404" s="45"/>
      <c r="P1404" s="45"/>
      <c r="Q1404" s="45"/>
      <c r="R1404" s="45"/>
      <c r="S1404" s="45"/>
      <c r="T1404" s="45"/>
      <c r="U1404" s="45"/>
      <c r="V1404" s="45"/>
      <c r="W1404" s="45"/>
      <c r="X1404" s="45"/>
      <c r="Y1404" s="45"/>
      <c r="Z1404" s="45"/>
      <c r="AA1404" s="45"/>
      <c r="AB1404" s="45"/>
      <c r="AC1404" s="45"/>
      <c r="AD1404" s="45"/>
      <c r="AE1404" s="45"/>
      <c r="AF1404" s="45"/>
      <c r="AG1404" s="45"/>
      <c r="AH1404" s="45"/>
      <c r="AI1404" s="45"/>
    </row>
    <row r="1405" spans="3:35" x14ac:dyDescent="0.25">
      <c r="C1405" s="45"/>
      <c r="D1405" s="45"/>
      <c r="E1405" s="45"/>
      <c r="F1405" s="45"/>
      <c r="G1405" s="45"/>
      <c r="H1405" s="45"/>
      <c r="I1405" s="45"/>
      <c r="J1405" s="45"/>
      <c r="K1405" s="45"/>
      <c r="L1405" s="45"/>
      <c r="M1405" s="45"/>
      <c r="N1405" s="45"/>
      <c r="O1405" s="45"/>
      <c r="P1405" s="45"/>
      <c r="Q1405" s="45"/>
      <c r="R1405" s="45"/>
      <c r="S1405" s="45"/>
      <c r="T1405" s="45"/>
      <c r="U1405" s="45"/>
      <c r="V1405" s="45"/>
      <c r="W1405" s="45"/>
      <c r="X1405" s="45"/>
      <c r="Y1405" s="45"/>
      <c r="Z1405" s="45"/>
      <c r="AA1405" s="45"/>
      <c r="AB1405" s="45"/>
      <c r="AC1405" s="45"/>
      <c r="AD1405" s="45"/>
      <c r="AE1405" s="45"/>
      <c r="AF1405" s="45"/>
      <c r="AG1405" s="45"/>
      <c r="AH1405" s="45"/>
      <c r="AI1405" s="45"/>
    </row>
    <row r="1406" spans="3:35" x14ac:dyDescent="0.25">
      <c r="C1406" s="45"/>
      <c r="D1406" s="45"/>
      <c r="E1406" s="45"/>
      <c r="F1406" s="45"/>
      <c r="G1406" s="45"/>
      <c r="H1406" s="45"/>
      <c r="I1406" s="45"/>
      <c r="J1406" s="45"/>
      <c r="K1406" s="45"/>
      <c r="L1406" s="45"/>
      <c r="M1406" s="45"/>
      <c r="N1406" s="45"/>
      <c r="O1406" s="45"/>
      <c r="P1406" s="45"/>
      <c r="Q1406" s="45"/>
      <c r="R1406" s="45"/>
      <c r="S1406" s="45"/>
      <c r="T1406" s="45"/>
      <c r="U1406" s="45"/>
      <c r="V1406" s="45"/>
      <c r="W1406" s="45"/>
      <c r="X1406" s="45"/>
      <c r="Y1406" s="45"/>
      <c r="Z1406" s="45"/>
      <c r="AA1406" s="45"/>
      <c r="AB1406" s="45"/>
      <c r="AC1406" s="45"/>
      <c r="AD1406" s="45"/>
      <c r="AE1406" s="45"/>
      <c r="AF1406" s="45"/>
      <c r="AG1406" s="45"/>
      <c r="AH1406" s="45"/>
      <c r="AI1406" s="45"/>
    </row>
    <row r="1407" spans="3:35" x14ac:dyDescent="0.25">
      <c r="C1407" s="45"/>
      <c r="D1407" s="45"/>
      <c r="E1407" s="45"/>
      <c r="F1407" s="45"/>
      <c r="G1407" s="45"/>
      <c r="H1407" s="45"/>
      <c r="I1407" s="45"/>
      <c r="J1407" s="45"/>
      <c r="K1407" s="45"/>
      <c r="L1407" s="45"/>
      <c r="M1407" s="45"/>
      <c r="N1407" s="45"/>
      <c r="O1407" s="45"/>
      <c r="P1407" s="45"/>
      <c r="Q1407" s="45"/>
      <c r="R1407" s="45"/>
      <c r="S1407" s="45"/>
      <c r="T1407" s="45"/>
      <c r="U1407" s="45"/>
      <c r="V1407" s="45"/>
      <c r="W1407" s="45"/>
      <c r="X1407" s="45"/>
      <c r="Y1407" s="45"/>
      <c r="Z1407" s="45"/>
      <c r="AA1407" s="45"/>
      <c r="AB1407" s="45"/>
      <c r="AC1407" s="45"/>
      <c r="AD1407" s="45"/>
      <c r="AE1407" s="45"/>
      <c r="AF1407" s="45"/>
      <c r="AG1407" s="45"/>
      <c r="AH1407" s="45"/>
      <c r="AI1407" s="45"/>
    </row>
    <row r="1408" spans="3:35" x14ac:dyDescent="0.25">
      <c r="C1408" s="45"/>
      <c r="D1408" s="45"/>
      <c r="E1408" s="45"/>
      <c r="F1408" s="45"/>
      <c r="G1408" s="45"/>
      <c r="H1408" s="45"/>
      <c r="I1408" s="45"/>
      <c r="J1408" s="45"/>
      <c r="K1408" s="45"/>
      <c r="L1408" s="45"/>
      <c r="M1408" s="45"/>
      <c r="N1408" s="45"/>
      <c r="O1408" s="45"/>
      <c r="P1408" s="45"/>
      <c r="Q1408" s="45"/>
      <c r="R1408" s="45"/>
      <c r="S1408" s="45"/>
      <c r="T1408" s="45"/>
      <c r="U1408" s="45"/>
      <c r="V1408" s="45"/>
      <c r="W1408" s="45"/>
      <c r="X1408" s="45"/>
      <c r="Y1408" s="45"/>
      <c r="Z1408" s="45"/>
      <c r="AA1408" s="45"/>
      <c r="AB1408" s="45"/>
      <c r="AC1408" s="45"/>
      <c r="AD1408" s="45"/>
      <c r="AE1408" s="45"/>
      <c r="AF1408" s="45"/>
      <c r="AG1408" s="45"/>
      <c r="AH1408" s="45"/>
      <c r="AI1408" s="45"/>
    </row>
    <row r="1409" spans="3:35" x14ac:dyDescent="0.25">
      <c r="C1409" s="45"/>
      <c r="D1409" s="45"/>
      <c r="E1409" s="45"/>
      <c r="F1409" s="45"/>
      <c r="G1409" s="45"/>
      <c r="H1409" s="45"/>
      <c r="I1409" s="45"/>
      <c r="J1409" s="45"/>
      <c r="K1409" s="45"/>
      <c r="L1409" s="45"/>
      <c r="M1409" s="45"/>
      <c r="N1409" s="45"/>
      <c r="O1409" s="45"/>
      <c r="P1409" s="45"/>
      <c r="Q1409" s="45"/>
      <c r="R1409" s="45"/>
      <c r="S1409" s="45"/>
      <c r="T1409" s="45"/>
      <c r="U1409" s="45"/>
      <c r="V1409" s="45"/>
      <c r="W1409" s="45"/>
      <c r="X1409" s="45"/>
      <c r="Y1409" s="45"/>
      <c r="Z1409" s="45"/>
      <c r="AA1409" s="45"/>
      <c r="AB1409" s="45"/>
      <c r="AC1409" s="45"/>
      <c r="AD1409" s="45"/>
      <c r="AE1409" s="45"/>
      <c r="AF1409" s="45"/>
      <c r="AG1409" s="45"/>
      <c r="AH1409" s="45"/>
      <c r="AI1409" s="45"/>
    </row>
    <row r="1410" spans="3:35" x14ac:dyDescent="0.25">
      <c r="C1410" s="45"/>
      <c r="D1410" s="45"/>
      <c r="E1410" s="45"/>
      <c r="F1410" s="45"/>
      <c r="G1410" s="45"/>
      <c r="H1410" s="45"/>
      <c r="I1410" s="45"/>
      <c r="J1410" s="45"/>
      <c r="K1410" s="45"/>
      <c r="L1410" s="45"/>
      <c r="M1410" s="45"/>
      <c r="N1410" s="45"/>
      <c r="O1410" s="45"/>
      <c r="P1410" s="45"/>
      <c r="Q1410" s="45"/>
      <c r="R1410" s="45"/>
      <c r="S1410" s="45"/>
      <c r="T1410" s="45"/>
      <c r="U1410" s="45"/>
      <c r="V1410" s="45"/>
      <c r="W1410" s="45"/>
      <c r="X1410" s="45"/>
      <c r="Y1410" s="45"/>
      <c r="Z1410" s="45"/>
      <c r="AA1410" s="45"/>
      <c r="AB1410" s="45"/>
      <c r="AC1410" s="45"/>
      <c r="AD1410" s="45"/>
      <c r="AE1410" s="45"/>
      <c r="AF1410" s="45"/>
      <c r="AG1410" s="45"/>
      <c r="AH1410" s="45"/>
      <c r="AI1410" s="45"/>
    </row>
    <row r="1411" spans="3:35" x14ac:dyDescent="0.25">
      <c r="C1411" s="45"/>
      <c r="D1411" s="45"/>
      <c r="E1411" s="45"/>
      <c r="F1411" s="45"/>
      <c r="G1411" s="45"/>
      <c r="H1411" s="45"/>
      <c r="I1411" s="45"/>
      <c r="J1411" s="45"/>
      <c r="K1411" s="45"/>
      <c r="L1411" s="45"/>
      <c r="M1411" s="45"/>
      <c r="N1411" s="45"/>
      <c r="O1411" s="45"/>
      <c r="P1411" s="45"/>
      <c r="Q1411" s="45"/>
      <c r="R1411" s="45"/>
      <c r="S1411" s="45"/>
      <c r="T1411" s="45"/>
      <c r="U1411" s="45"/>
      <c r="V1411" s="45"/>
      <c r="W1411" s="45"/>
      <c r="X1411" s="45"/>
      <c r="Y1411" s="45"/>
      <c r="Z1411" s="45"/>
      <c r="AA1411" s="45"/>
      <c r="AB1411" s="45"/>
      <c r="AC1411" s="45"/>
      <c r="AD1411" s="45"/>
      <c r="AE1411" s="45"/>
      <c r="AF1411" s="45"/>
      <c r="AG1411" s="45"/>
      <c r="AH1411" s="45"/>
      <c r="AI1411" s="45"/>
    </row>
    <row r="1412" spans="3:35" x14ac:dyDescent="0.25">
      <c r="C1412" s="45"/>
      <c r="D1412" s="45"/>
      <c r="E1412" s="45"/>
      <c r="F1412" s="45"/>
      <c r="G1412" s="45"/>
      <c r="H1412" s="45"/>
      <c r="I1412" s="45"/>
      <c r="J1412" s="45"/>
      <c r="K1412" s="45"/>
      <c r="L1412" s="45"/>
      <c r="M1412" s="45"/>
      <c r="N1412" s="45"/>
      <c r="O1412" s="45"/>
      <c r="P1412" s="45"/>
      <c r="Q1412" s="45"/>
      <c r="R1412" s="45"/>
      <c r="S1412" s="45"/>
      <c r="T1412" s="45"/>
      <c r="U1412" s="45"/>
      <c r="V1412" s="45"/>
      <c r="W1412" s="45"/>
      <c r="X1412" s="45"/>
      <c r="Y1412" s="45"/>
      <c r="Z1412" s="45"/>
      <c r="AA1412" s="45"/>
      <c r="AB1412" s="45"/>
      <c r="AC1412" s="45"/>
      <c r="AD1412" s="45"/>
      <c r="AE1412" s="45"/>
      <c r="AF1412" s="45"/>
      <c r="AG1412" s="45"/>
      <c r="AH1412" s="45"/>
      <c r="AI1412" s="45"/>
    </row>
    <row r="1413" spans="3:35" x14ac:dyDescent="0.25">
      <c r="C1413" s="45"/>
      <c r="D1413" s="45"/>
      <c r="E1413" s="45"/>
      <c r="F1413" s="45"/>
      <c r="G1413" s="45"/>
      <c r="H1413" s="45"/>
      <c r="I1413" s="45"/>
      <c r="J1413" s="45"/>
      <c r="K1413" s="45"/>
      <c r="L1413" s="45"/>
      <c r="M1413" s="45"/>
      <c r="N1413" s="45"/>
      <c r="O1413" s="45"/>
      <c r="P1413" s="45"/>
      <c r="Q1413" s="45"/>
      <c r="R1413" s="45"/>
      <c r="S1413" s="45"/>
      <c r="T1413" s="45"/>
      <c r="U1413" s="45"/>
      <c r="V1413" s="45"/>
      <c r="W1413" s="45"/>
      <c r="X1413" s="45"/>
      <c r="Y1413" s="45"/>
      <c r="Z1413" s="45"/>
      <c r="AA1413" s="45"/>
      <c r="AB1413" s="45"/>
      <c r="AC1413" s="45"/>
      <c r="AD1413" s="45"/>
      <c r="AE1413" s="45"/>
      <c r="AF1413" s="45"/>
      <c r="AG1413" s="45"/>
      <c r="AH1413" s="45"/>
      <c r="AI1413" s="45"/>
    </row>
    <row r="1414" spans="3:35" x14ac:dyDescent="0.25">
      <c r="C1414" s="45"/>
      <c r="D1414" s="45"/>
      <c r="E1414" s="45"/>
      <c r="F1414" s="45"/>
      <c r="G1414" s="45"/>
      <c r="H1414" s="45"/>
      <c r="I1414" s="45"/>
      <c r="J1414" s="45"/>
      <c r="K1414" s="45"/>
      <c r="L1414" s="45"/>
      <c r="M1414" s="45"/>
      <c r="N1414" s="45"/>
      <c r="O1414" s="45"/>
      <c r="P1414" s="45"/>
      <c r="Q1414" s="45"/>
      <c r="R1414" s="45"/>
      <c r="S1414" s="45"/>
      <c r="T1414" s="45"/>
      <c r="U1414" s="45"/>
      <c r="V1414" s="45"/>
      <c r="W1414" s="45"/>
      <c r="X1414" s="45"/>
      <c r="Y1414" s="45"/>
      <c r="Z1414" s="45"/>
      <c r="AA1414" s="45"/>
      <c r="AB1414" s="45"/>
      <c r="AC1414" s="45"/>
      <c r="AD1414" s="45"/>
      <c r="AE1414" s="45"/>
      <c r="AF1414" s="45"/>
      <c r="AG1414" s="45"/>
      <c r="AH1414" s="45"/>
      <c r="AI1414" s="45"/>
    </row>
    <row r="1415" spans="3:35" x14ac:dyDescent="0.25">
      <c r="C1415" s="45"/>
      <c r="D1415" s="45"/>
      <c r="E1415" s="45"/>
      <c r="F1415" s="45"/>
      <c r="G1415" s="45"/>
      <c r="H1415" s="45"/>
      <c r="I1415" s="45"/>
      <c r="J1415" s="45"/>
      <c r="K1415" s="45"/>
      <c r="L1415" s="45"/>
      <c r="M1415" s="45"/>
      <c r="N1415" s="45"/>
      <c r="O1415" s="45"/>
      <c r="P1415" s="45"/>
      <c r="Q1415" s="45"/>
      <c r="R1415" s="45"/>
      <c r="S1415" s="45"/>
      <c r="T1415" s="45"/>
      <c r="U1415" s="45"/>
      <c r="V1415" s="45"/>
      <c r="W1415" s="45"/>
      <c r="X1415" s="45"/>
      <c r="Y1415" s="45"/>
      <c r="Z1415" s="45"/>
      <c r="AA1415" s="45"/>
      <c r="AB1415" s="45"/>
      <c r="AC1415" s="45"/>
      <c r="AD1415" s="45"/>
      <c r="AE1415" s="45"/>
      <c r="AF1415" s="45"/>
      <c r="AG1415" s="45"/>
      <c r="AH1415" s="45"/>
      <c r="AI1415" s="45"/>
    </row>
    <row r="1416" spans="3:35" x14ac:dyDescent="0.25">
      <c r="C1416" s="45"/>
      <c r="D1416" s="45"/>
      <c r="E1416" s="45"/>
      <c r="F1416" s="45"/>
      <c r="G1416" s="45"/>
      <c r="H1416" s="45"/>
      <c r="I1416" s="45"/>
      <c r="J1416" s="45"/>
      <c r="K1416" s="45"/>
      <c r="L1416" s="45"/>
      <c r="M1416" s="45"/>
      <c r="N1416" s="45"/>
      <c r="O1416" s="45"/>
      <c r="P1416" s="45"/>
      <c r="Q1416" s="45"/>
      <c r="R1416" s="45"/>
      <c r="S1416" s="45"/>
      <c r="T1416" s="45"/>
      <c r="U1416" s="45"/>
      <c r="V1416" s="45"/>
      <c r="W1416" s="45"/>
      <c r="X1416" s="45"/>
      <c r="Y1416" s="45"/>
      <c r="Z1416" s="45"/>
      <c r="AA1416" s="45"/>
      <c r="AB1416" s="45"/>
      <c r="AC1416" s="45"/>
      <c r="AD1416" s="45"/>
      <c r="AE1416" s="45"/>
      <c r="AF1416" s="45"/>
      <c r="AG1416" s="45"/>
      <c r="AH1416" s="45"/>
      <c r="AI1416" s="45"/>
    </row>
    <row r="1417" spans="3:35" x14ac:dyDescent="0.25">
      <c r="C1417" s="45"/>
      <c r="D1417" s="45"/>
      <c r="E1417" s="45"/>
      <c r="F1417" s="45"/>
      <c r="G1417" s="45"/>
      <c r="H1417" s="45"/>
      <c r="I1417" s="45"/>
      <c r="J1417" s="45"/>
      <c r="K1417" s="45"/>
      <c r="L1417" s="45"/>
      <c r="M1417" s="45"/>
      <c r="N1417" s="45"/>
      <c r="O1417" s="45"/>
      <c r="P1417" s="45"/>
      <c r="Q1417" s="45"/>
      <c r="R1417" s="45"/>
      <c r="S1417" s="45"/>
      <c r="T1417" s="45"/>
      <c r="U1417" s="45"/>
      <c r="V1417" s="45"/>
      <c r="W1417" s="45"/>
      <c r="X1417" s="45"/>
      <c r="Y1417" s="45"/>
      <c r="Z1417" s="45"/>
      <c r="AA1417" s="45"/>
      <c r="AB1417" s="45"/>
      <c r="AC1417" s="45"/>
      <c r="AD1417" s="45"/>
      <c r="AE1417" s="45"/>
      <c r="AF1417" s="45"/>
      <c r="AG1417" s="45"/>
      <c r="AH1417" s="45"/>
      <c r="AI1417" s="45"/>
    </row>
    <row r="1418" spans="3:35" x14ac:dyDescent="0.25">
      <c r="C1418" s="45"/>
      <c r="D1418" s="45"/>
      <c r="E1418" s="45"/>
      <c r="F1418" s="45"/>
      <c r="G1418" s="45"/>
      <c r="H1418" s="45"/>
      <c r="I1418" s="45"/>
      <c r="J1418" s="45"/>
      <c r="K1418" s="45"/>
      <c r="L1418" s="45"/>
      <c r="M1418" s="45"/>
      <c r="N1418" s="45"/>
      <c r="O1418" s="45"/>
      <c r="P1418" s="45"/>
      <c r="Q1418" s="45"/>
      <c r="R1418" s="45"/>
      <c r="S1418" s="45"/>
      <c r="T1418" s="45"/>
      <c r="U1418" s="45"/>
      <c r="V1418" s="45"/>
      <c r="W1418" s="45"/>
      <c r="X1418" s="45"/>
      <c r="Y1418" s="45"/>
      <c r="Z1418" s="45"/>
      <c r="AA1418" s="45"/>
      <c r="AB1418" s="45"/>
      <c r="AC1418" s="45"/>
      <c r="AD1418" s="45"/>
      <c r="AE1418" s="45"/>
      <c r="AF1418" s="45"/>
      <c r="AG1418" s="45"/>
      <c r="AH1418" s="45"/>
      <c r="AI1418" s="45"/>
    </row>
    <row r="1419" spans="3:35" x14ac:dyDescent="0.25">
      <c r="C1419" s="45"/>
      <c r="D1419" s="45"/>
      <c r="E1419" s="45"/>
      <c r="F1419" s="45"/>
      <c r="G1419" s="45"/>
      <c r="H1419" s="45"/>
      <c r="I1419" s="45"/>
      <c r="J1419" s="45"/>
      <c r="K1419" s="45"/>
      <c r="L1419" s="45"/>
      <c r="M1419" s="45"/>
      <c r="N1419" s="45"/>
      <c r="O1419" s="45"/>
      <c r="P1419" s="45"/>
      <c r="Q1419" s="45"/>
      <c r="R1419" s="45"/>
      <c r="S1419" s="45"/>
      <c r="T1419" s="45"/>
      <c r="U1419" s="45"/>
      <c r="V1419" s="45"/>
      <c r="W1419" s="45"/>
      <c r="X1419" s="45"/>
      <c r="Y1419" s="45"/>
      <c r="Z1419" s="45"/>
      <c r="AA1419" s="45"/>
      <c r="AB1419" s="45"/>
      <c r="AC1419" s="45"/>
      <c r="AD1419" s="45"/>
      <c r="AE1419" s="45"/>
      <c r="AF1419" s="45"/>
      <c r="AG1419" s="45"/>
      <c r="AH1419" s="45"/>
      <c r="AI1419" s="45"/>
    </row>
    <row r="1420" spans="3:35" x14ac:dyDescent="0.25">
      <c r="C1420" s="45"/>
      <c r="D1420" s="45"/>
      <c r="E1420" s="45"/>
      <c r="F1420" s="45"/>
      <c r="G1420" s="45"/>
      <c r="H1420" s="45"/>
      <c r="I1420" s="45"/>
      <c r="J1420" s="45"/>
      <c r="K1420" s="45"/>
      <c r="L1420" s="45"/>
      <c r="M1420" s="45"/>
      <c r="N1420" s="45"/>
      <c r="O1420" s="45"/>
      <c r="P1420" s="45"/>
      <c r="Q1420" s="45"/>
      <c r="R1420" s="45"/>
      <c r="S1420" s="45"/>
      <c r="T1420" s="45"/>
      <c r="U1420" s="45"/>
      <c r="V1420" s="45"/>
      <c r="W1420" s="45"/>
      <c r="X1420" s="45"/>
      <c r="Y1420" s="45"/>
      <c r="Z1420" s="45"/>
      <c r="AA1420" s="45"/>
      <c r="AB1420" s="45"/>
      <c r="AC1420" s="45"/>
      <c r="AD1420" s="45"/>
      <c r="AE1420" s="45"/>
      <c r="AF1420" s="45"/>
      <c r="AG1420" s="45"/>
      <c r="AH1420" s="45"/>
      <c r="AI1420" s="45"/>
    </row>
    <row r="1421" spans="3:35" x14ac:dyDescent="0.25">
      <c r="C1421" s="45"/>
      <c r="D1421" s="45"/>
      <c r="E1421" s="45"/>
      <c r="F1421" s="45"/>
      <c r="G1421" s="45"/>
      <c r="H1421" s="45"/>
      <c r="I1421" s="45"/>
      <c r="J1421" s="45"/>
      <c r="K1421" s="45"/>
      <c r="L1421" s="45"/>
      <c r="M1421" s="45"/>
      <c r="N1421" s="45"/>
      <c r="O1421" s="45"/>
      <c r="P1421" s="45"/>
      <c r="Q1421" s="45"/>
      <c r="R1421" s="45"/>
      <c r="S1421" s="45"/>
      <c r="T1421" s="45"/>
      <c r="U1421" s="45"/>
      <c r="V1421" s="45"/>
      <c r="W1421" s="45"/>
      <c r="X1421" s="45"/>
      <c r="Y1421" s="45"/>
      <c r="Z1421" s="45"/>
      <c r="AA1421" s="45"/>
      <c r="AB1421" s="45"/>
      <c r="AC1421" s="45"/>
      <c r="AD1421" s="45"/>
      <c r="AE1421" s="45"/>
      <c r="AF1421" s="45"/>
      <c r="AG1421" s="45"/>
      <c r="AH1421" s="45"/>
      <c r="AI1421" s="45"/>
    </row>
    <row r="1422" spans="3:35" x14ac:dyDescent="0.25">
      <c r="C1422" s="45"/>
      <c r="D1422" s="45"/>
      <c r="E1422" s="45"/>
      <c r="F1422" s="45"/>
      <c r="G1422" s="45"/>
      <c r="H1422" s="45"/>
      <c r="I1422" s="45"/>
      <c r="J1422" s="45"/>
      <c r="K1422" s="45"/>
      <c r="L1422" s="45"/>
      <c r="M1422" s="45"/>
      <c r="N1422" s="45"/>
      <c r="O1422" s="45"/>
      <c r="P1422" s="45"/>
      <c r="Q1422" s="45"/>
      <c r="R1422" s="45"/>
      <c r="S1422" s="45"/>
      <c r="T1422" s="45"/>
      <c r="U1422" s="45"/>
      <c r="V1422" s="45"/>
      <c r="W1422" s="45"/>
      <c r="X1422" s="45"/>
      <c r="Y1422" s="45"/>
      <c r="Z1422" s="45"/>
      <c r="AA1422" s="45"/>
      <c r="AB1422" s="45"/>
      <c r="AC1422" s="45"/>
      <c r="AD1422" s="45"/>
      <c r="AE1422" s="45"/>
      <c r="AF1422" s="45"/>
      <c r="AG1422" s="45"/>
      <c r="AH1422" s="45"/>
      <c r="AI1422" s="45"/>
    </row>
    <row r="1423" spans="3:35" x14ac:dyDescent="0.25">
      <c r="C1423" s="45"/>
      <c r="D1423" s="45"/>
      <c r="E1423" s="45"/>
      <c r="F1423" s="45"/>
      <c r="G1423" s="45"/>
      <c r="H1423" s="45"/>
      <c r="I1423" s="45"/>
      <c r="J1423" s="45"/>
      <c r="K1423" s="45"/>
      <c r="L1423" s="45"/>
      <c r="M1423" s="45"/>
      <c r="N1423" s="45"/>
      <c r="O1423" s="45"/>
      <c r="P1423" s="45"/>
      <c r="Q1423" s="45"/>
      <c r="R1423" s="45"/>
      <c r="S1423" s="45"/>
      <c r="T1423" s="45"/>
      <c r="U1423" s="45"/>
      <c r="V1423" s="45"/>
      <c r="W1423" s="45"/>
      <c r="X1423" s="45"/>
      <c r="Y1423" s="45"/>
      <c r="Z1423" s="45"/>
      <c r="AA1423" s="45"/>
      <c r="AB1423" s="45"/>
      <c r="AC1423" s="45"/>
      <c r="AD1423" s="45"/>
      <c r="AE1423" s="45"/>
      <c r="AF1423" s="45"/>
      <c r="AG1423" s="45"/>
      <c r="AH1423" s="45"/>
      <c r="AI1423" s="45"/>
    </row>
    <row r="1424" spans="3:35" x14ac:dyDescent="0.25">
      <c r="C1424" s="45"/>
      <c r="D1424" s="45"/>
      <c r="E1424" s="45"/>
      <c r="F1424" s="45"/>
      <c r="G1424" s="45"/>
      <c r="H1424" s="45"/>
      <c r="I1424" s="45"/>
      <c r="J1424" s="45"/>
      <c r="K1424" s="45"/>
      <c r="L1424" s="45"/>
      <c r="M1424" s="45"/>
      <c r="N1424" s="45"/>
      <c r="O1424" s="45"/>
      <c r="P1424" s="45"/>
      <c r="Q1424" s="45"/>
      <c r="R1424" s="45"/>
      <c r="S1424" s="45"/>
      <c r="T1424" s="45"/>
      <c r="U1424" s="45"/>
      <c r="V1424" s="45"/>
      <c r="W1424" s="45"/>
      <c r="X1424" s="45"/>
      <c r="Y1424" s="45"/>
      <c r="Z1424" s="45"/>
      <c r="AA1424" s="45"/>
      <c r="AB1424" s="45"/>
      <c r="AC1424" s="45"/>
      <c r="AD1424" s="45"/>
      <c r="AE1424" s="45"/>
      <c r="AF1424" s="45"/>
      <c r="AG1424" s="45"/>
      <c r="AH1424" s="45"/>
      <c r="AI1424" s="45"/>
    </row>
    <row r="1425" spans="3:35" x14ac:dyDescent="0.25">
      <c r="C1425" s="45"/>
      <c r="D1425" s="45"/>
      <c r="E1425" s="45"/>
      <c r="F1425" s="45"/>
      <c r="G1425" s="45"/>
      <c r="H1425" s="45"/>
      <c r="I1425" s="45"/>
      <c r="J1425" s="45"/>
      <c r="K1425" s="45"/>
      <c r="L1425" s="45"/>
      <c r="M1425" s="45"/>
      <c r="N1425" s="45"/>
      <c r="O1425" s="45"/>
      <c r="P1425" s="45"/>
      <c r="Q1425" s="45"/>
      <c r="R1425" s="45"/>
      <c r="S1425" s="45"/>
      <c r="T1425" s="45"/>
      <c r="U1425" s="45"/>
      <c r="V1425" s="45"/>
      <c r="W1425" s="45"/>
      <c r="X1425" s="45"/>
      <c r="Y1425" s="45"/>
      <c r="Z1425" s="45"/>
      <c r="AA1425" s="45"/>
      <c r="AB1425" s="45"/>
      <c r="AC1425" s="45"/>
      <c r="AD1425" s="45"/>
      <c r="AE1425" s="45"/>
      <c r="AF1425" s="45"/>
      <c r="AG1425" s="45"/>
      <c r="AH1425" s="45"/>
      <c r="AI1425" s="45"/>
    </row>
    <row r="1426" spans="3:35" x14ac:dyDescent="0.25">
      <c r="C1426" s="45"/>
      <c r="D1426" s="45"/>
      <c r="E1426" s="45"/>
      <c r="F1426" s="45"/>
      <c r="G1426" s="45"/>
      <c r="H1426" s="45"/>
      <c r="I1426" s="45"/>
      <c r="J1426" s="45"/>
      <c r="K1426" s="45"/>
      <c r="L1426" s="45"/>
      <c r="M1426" s="45"/>
      <c r="N1426" s="45"/>
      <c r="O1426" s="45"/>
      <c r="P1426" s="45"/>
      <c r="Q1426" s="45"/>
      <c r="R1426" s="45"/>
      <c r="S1426" s="45"/>
      <c r="T1426" s="45"/>
      <c r="U1426" s="45"/>
      <c r="V1426" s="45"/>
      <c r="W1426" s="45"/>
      <c r="X1426" s="45"/>
      <c r="Y1426" s="45"/>
      <c r="Z1426" s="45"/>
      <c r="AA1426" s="45"/>
      <c r="AB1426" s="45"/>
      <c r="AC1426" s="45"/>
      <c r="AD1426" s="45"/>
      <c r="AE1426" s="45"/>
      <c r="AF1426" s="45"/>
      <c r="AG1426" s="45"/>
      <c r="AH1426" s="45"/>
      <c r="AI1426" s="45"/>
    </row>
    <row r="1427" spans="3:35" x14ac:dyDescent="0.25">
      <c r="C1427" s="45"/>
      <c r="D1427" s="45"/>
      <c r="E1427" s="45"/>
      <c r="F1427" s="45"/>
      <c r="G1427" s="45"/>
      <c r="H1427" s="45"/>
      <c r="I1427" s="45"/>
      <c r="J1427" s="45"/>
      <c r="K1427" s="45"/>
      <c r="L1427" s="45"/>
      <c r="M1427" s="45"/>
      <c r="N1427" s="45"/>
      <c r="O1427" s="45"/>
      <c r="P1427" s="45"/>
      <c r="Q1427" s="45"/>
      <c r="R1427" s="45"/>
      <c r="S1427" s="45"/>
      <c r="T1427" s="45"/>
      <c r="U1427" s="45"/>
      <c r="V1427" s="45"/>
      <c r="W1427" s="45"/>
      <c r="X1427" s="45"/>
      <c r="Y1427" s="45"/>
      <c r="Z1427" s="45"/>
      <c r="AA1427" s="45"/>
      <c r="AB1427" s="45"/>
      <c r="AC1427" s="45"/>
      <c r="AD1427" s="45"/>
      <c r="AE1427" s="45"/>
      <c r="AF1427" s="45"/>
      <c r="AG1427" s="45"/>
      <c r="AH1427" s="45"/>
      <c r="AI1427" s="45"/>
    </row>
    <row r="1428" spans="3:35" x14ac:dyDescent="0.25">
      <c r="C1428" s="45"/>
      <c r="D1428" s="45"/>
      <c r="E1428" s="45"/>
      <c r="F1428" s="45"/>
      <c r="G1428" s="45"/>
      <c r="H1428" s="45"/>
      <c r="I1428" s="45"/>
      <c r="J1428" s="45"/>
      <c r="K1428" s="45"/>
      <c r="L1428" s="45"/>
      <c r="M1428" s="45"/>
      <c r="N1428" s="45"/>
      <c r="O1428" s="45"/>
      <c r="P1428" s="45"/>
      <c r="Q1428" s="45"/>
      <c r="R1428" s="45"/>
      <c r="S1428" s="45"/>
      <c r="T1428" s="45"/>
      <c r="U1428" s="45"/>
      <c r="V1428" s="45"/>
      <c r="W1428" s="45"/>
      <c r="X1428" s="45"/>
      <c r="Y1428" s="45"/>
      <c r="Z1428" s="45"/>
      <c r="AA1428" s="45"/>
      <c r="AB1428" s="45"/>
      <c r="AC1428" s="45"/>
      <c r="AD1428" s="45"/>
      <c r="AE1428" s="45"/>
      <c r="AF1428" s="45"/>
      <c r="AG1428" s="45"/>
      <c r="AH1428" s="45"/>
      <c r="AI1428" s="45"/>
    </row>
    <row r="1429" spans="3:35" x14ac:dyDescent="0.25">
      <c r="C1429" s="45"/>
      <c r="D1429" s="45"/>
      <c r="E1429" s="45"/>
      <c r="F1429" s="45"/>
      <c r="G1429" s="45"/>
      <c r="H1429" s="45"/>
      <c r="I1429" s="45"/>
      <c r="J1429" s="45"/>
      <c r="K1429" s="45"/>
      <c r="L1429" s="45"/>
      <c r="M1429" s="45"/>
      <c r="N1429" s="45"/>
      <c r="O1429" s="45"/>
      <c r="P1429" s="45"/>
      <c r="Q1429" s="45"/>
      <c r="R1429" s="45"/>
      <c r="S1429" s="45"/>
      <c r="T1429" s="45"/>
      <c r="U1429" s="45"/>
      <c r="V1429" s="45"/>
      <c r="W1429" s="45"/>
      <c r="X1429" s="45"/>
      <c r="Y1429" s="45"/>
      <c r="Z1429" s="45"/>
      <c r="AA1429" s="45"/>
      <c r="AB1429" s="45"/>
      <c r="AC1429" s="45"/>
      <c r="AD1429" s="45"/>
      <c r="AE1429" s="45"/>
      <c r="AF1429" s="45"/>
      <c r="AG1429" s="45"/>
      <c r="AH1429" s="45"/>
      <c r="AI1429" s="45"/>
    </row>
    <row r="1430" spans="3:35" x14ac:dyDescent="0.25">
      <c r="C1430" s="45"/>
      <c r="D1430" s="45"/>
      <c r="E1430" s="45"/>
      <c r="F1430" s="45"/>
      <c r="G1430" s="45"/>
      <c r="H1430" s="45"/>
      <c r="I1430" s="45"/>
      <c r="J1430" s="45"/>
      <c r="K1430" s="45"/>
      <c r="L1430" s="45"/>
      <c r="M1430" s="45"/>
      <c r="N1430" s="45"/>
      <c r="O1430" s="45"/>
      <c r="P1430" s="45"/>
      <c r="Q1430" s="45"/>
      <c r="R1430" s="45"/>
      <c r="S1430" s="45"/>
      <c r="T1430" s="45"/>
      <c r="U1430" s="45"/>
      <c r="V1430" s="45"/>
      <c r="W1430" s="45"/>
      <c r="X1430" s="45"/>
      <c r="Y1430" s="45"/>
      <c r="Z1430" s="45"/>
      <c r="AA1430" s="45"/>
      <c r="AB1430" s="45"/>
      <c r="AC1430" s="45"/>
      <c r="AD1430" s="45"/>
      <c r="AE1430" s="45"/>
      <c r="AF1430" s="45"/>
      <c r="AG1430" s="45"/>
      <c r="AH1430" s="45"/>
      <c r="AI1430" s="45"/>
    </row>
    <row r="1431" spans="3:35" x14ac:dyDescent="0.25">
      <c r="C1431" s="45"/>
      <c r="D1431" s="45"/>
      <c r="E1431" s="45"/>
      <c r="F1431" s="45"/>
      <c r="G1431" s="45"/>
      <c r="H1431" s="45"/>
      <c r="I1431" s="45"/>
      <c r="J1431" s="45"/>
      <c r="K1431" s="45"/>
      <c r="L1431" s="45"/>
      <c r="M1431" s="45"/>
      <c r="N1431" s="45"/>
      <c r="O1431" s="45"/>
      <c r="P1431" s="45"/>
      <c r="Q1431" s="45"/>
      <c r="R1431" s="45"/>
      <c r="S1431" s="45"/>
      <c r="T1431" s="45"/>
      <c r="U1431" s="45"/>
      <c r="V1431" s="45"/>
      <c r="W1431" s="45"/>
      <c r="X1431" s="45"/>
      <c r="Y1431" s="45"/>
      <c r="Z1431" s="45"/>
      <c r="AA1431" s="45"/>
      <c r="AB1431" s="45"/>
      <c r="AC1431" s="45"/>
      <c r="AD1431" s="45"/>
      <c r="AE1431" s="45"/>
      <c r="AF1431" s="45"/>
      <c r="AG1431" s="45"/>
      <c r="AH1431" s="45"/>
      <c r="AI1431" s="45"/>
    </row>
    <row r="1432" spans="3:35" x14ac:dyDescent="0.25">
      <c r="C1432" s="45"/>
      <c r="D1432" s="45"/>
      <c r="E1432" s="45"/>
      <c r="F1432" s="45"/>
      <c r="G1432" s="45"/>
      <c r="H1432" s="45"/>
      <c r="I1432" s="45"/>
      <c r="J1432" s="45"/>
      <c r="K1432" s="45"/>
      <c r="L1432" s="45"/>
      <c r="M1432" s="45"/>
      <c r="N1432" s="45"/>
      <c r="O1432" s="45"/>
      <c r="P1432" s="45"/>
      <c r="Q1432" s="45"/>
      <c r="R1432" s="45"/>
      <c r="S1432" s="45"/>
      <c r="T1432" s="45"/>
      <c r="U1432" s="45"/>
      <c r="V1432" s="45"/>
      <c r="W1432" s="45"/>
      <c r="X1432" s="45"/>
      <c r="Y1432" s="45"/>
      <c r="Z1432" s="45"/>
      <c r="AA1432" s="45"/>
      <c r="AB1432" s="45"/>
      <c r="AC1432" s="45"/>
      <c r="AD1432" s="45"/>
      <c r="AE1432" s="45"/>
      <c r="AF1432" s="45"/>
      <c r="AG1432" s="45"/>
      <c r="AH1432" s="45"/>
      <c r="AI1432" s="45"/>
    </row>
    <row r="1433" spans="3:35" x14ac:dyDescent="0.25">
      <c r="C1433" s="45"/>
      <c r="D1433" s="45"/>
      <c r="E1433" s="45"/>
      <c r="F1433" s="45"/>
      <c r="G1433" s="45"/>
      <c r="H1433" s="45"/>
      <c r="I1433" s="45"/>
      <c r="J1433" s="45"/>
      <c r="K1433" s="45"/>
      <c r="L1433" s="45"/>
      <c r="M1433" s="45"/>
      <c r="N1433" s="45"/>
      <c r="O1433" s="45"/>
      <c r="P1433" s="45"/>
      <c r="Q1433" s="45"/>
      <c r="R1433" s="45"/>
      <c r="S1433" s="45"/>
      <c r="T1433" s="45"/>
      <c r="U1433" s="45"/>
      <c r="V1433" s="45"/>
      <c r="W1433" s="45"/>
      <c r="X1433" s="45"/>
      <c r="Y1433" s="45"/>
      <c r="Z1433" s="45"/>
      <c r="AA1433" s="45"/>
      <c r="AB1433" s="45"/>
      <c r="AC1433" s="45"/>
      <c r="AD1433" s="45"/>
      <c r="AE1433" s="45"/>
      <c r="AF1433" s="45"/>
      <c r="AG1433" s="45"/>
      <c r="AH1433" s="45"/>
      <c r="AI1433" s="45"/>
    </row>
    <row r="1434" spans="3:35" x14ac:dyDescent="0.25">
      <c r="C1434" s="45"/>
      <c r="D1434" s="45"/>
      <c r="E1434" s="45"/>
      <c r="F1434" s="45"/>
      <c r="G1434" s="45"/>
      <c r="H1434" s="45"/>
      <c r="I1434" s="45"/>
      <c r="J1434" s="45"/>
      <c r="K1434" s="45"/>
      <c r="L1434" s="45"/>
      <c r="M1434" s="45"/>
      <c r="N1434" s="45"/>
      <c r="O1434" s="45"/>
      <c r="P1434" s="45"/>
      <c r="Q1434" s="45"/>
      <c r="R1434" s="45"/>
      <c r="S1434" s="45"/>
      <c r="T1434" s="45"/>
      <c r="U1434" s="45"/>
      <c r="V1434" s="45"/>
      <c r="W1434" s="45"/>
      <c r="X1434" s="45"/>
      <c r="Y1434" s="45"/>
      <c r="Z1434" s="45"/>
      <c r="AA1434" s="45"/>
      <c r="AB1434" s="45"/>
      <c r="AC1434" s="45"/>
      <c r="AD1434" s="45"/>
      <c r="AE1434" s="45"/>
      <c r="AF1434" s="45"/>
      <c r="AG1434" s="45"/>
      <c r="AH1434" s="45"/>
      <c r="AI1434" s="45"/>
    </row>
    <row r="1435" spans="3:35" x14ac:dyDescent="0.25">
      <c r="C1435" s="45"/>
      <c r="D1435" s="45"/>
      <c r="E1435" s="45"/>
      <c r="F1435" s="45"/>
      <c r="G1435" s="45"/>
      <c r="H1435" s="45"/>
      <c r="I1435" s="45"/>
      <c r="J1435" s="45"/>
      <c r="K1435" s="45"/>
      <c r="L1435" s="45"/>
      <c r="M1435" s="45"/>
      <c r="N1435" s="45"/>
      <c r="O1435" s="45"/>
      <c r="P1435" s="45"/>
      <c r="Q1435" s="45"/>
      <c r="R1435" s="45"/>
      <c r="S1435" s="45"/>
      <c r="T1435" s="45"/>
      <c r="U1435" s="45"/>
      <c r="V1435" s="45"/>
      <c r="W1435" s="45"/>
      <c r="X1435" s="45"/>
      <c r="Y1435" s="45"/>
      <c r="Z1435" s="45"/>
      <c r="AA1435" s="45"/>
      <c r="AB1435" s="45"/>
      <c r="AC1435" s="45"/>
      <c r="AD1435" s="45"/>
      <c r="AE1435" s="45"/>
      <c r="AF1435" s="45"/>
      <c r="AG1435" s="45"/>
      <c r="AH1435" s="45"/>
      <c r="AI1435" s="45"/>
    </row>
    <row r="1436" spans="3:35" x14ac:dyDescent="0.25">
      <c r="C1436" s="45"/>
      <c r="D1436" s="45"/>
      <c r="E1436" s="45"/>
      <c r="F1436" s="45"/>
      <c r="G1436" s="45"/>
      <c r="H1436" s="45"/>
      <c r="I1436" s="45"/>
      <c r="J1436" s="45"/>
      <c r="K1436" s="45"/>
      <c r="L1436" s="45"/>
      <c r="M1436" s="45"/>
      <c r="N1436" s="45"/>
      <c r="O1436" s="45"/>
      <c r="P1436" s="45"/>
      <c r="Q1436" s="45"/>
      <c r="R1436" s="45"/>
      <c r="S1436" s="45"/>
      <c r="T1436" s="45"/>
      <c r="U1436" s="45"/>
      <c r="V1436" s="45"/>
      <c r="W1436" s="45"/>
      <c r="X1436" s="45"/>
      <c r="Y1436" s="45"/>
      <c r="Z1436" s="45"/>
      <c r="AA1436" s="45"/>
      <c r="AB1436" s="45"/>
      <c r="AC1436" s="45"/>
      <c r="AD1436" s="45"/>
      <c r="AE1436" s="45"/>
      <c r="AF1436" s="45"/>
      <c r="AG1436" s="45"/>
      <c r="AH1436" s="45"/>
      <c r="AI1436" s="45"/>
    </row>
    <row r="1437" spans="3:35" x14ac:dyDescent="0.25">
      <c r="C1437" s="45"/>
      <c r="D1437" s="45"/>
      <c r="E1437" s="45"/>
      <c r="F1437" s="45"/>
      <c r="G1437" s="45"/>
      <c r="H1437" s="45"/>
      <c r="I1437" s="45"/>
      <c r="J1437" s="45"/>
      <c r="K1437" s="45"/>
      <c r="L1437" s="45"/>
      <c r="M1437" s="45"/>
      <c r="N1437" s="45"/>
      <c r="O1437" s="45"/>
      <c r="P1437" s="45"/>
      <c r="Q1437" s="45"/>
      <c r="R1437" s="45"/>
      <c r="S1437" s="45"/>
      <c r="T1437" s="45"/>
      <c r="U1437" s="45"/>
      <c r="V1437" s="45"/>
      <c r="W1437" s="45"/>
      <c r="X1437" s="45"/>
      <c r="Y1437" s="45"/>
      <c r="Z1437" s="45"/>
      <c r="AA1437" s="45"/>
      <c r="AB1437" s="45"/>
      <c r="AC1437" s="45"/>
      <c r="AD1437" s="45"/>
      <c r="AE1437" s="45"/>
      <c r="AF1437" s="45"/>
      <c r="AG1437" s="45"/>
      <c r="AH1437" s="45"/>
      <c r="AI1437" s="45"/>
    </row>
    <row r="1438" spans="3:35" x14ac:dyDescent="0.25">
      <c r="C1438" s="45"/>
      <c r="D1438" s="45"/>
      <c r="E1438" s="45"/>
      <c r="F1438" s="45"/>
      <c r="G1438" s="45"/>
      <c r="H1438" s="45"/>
      <c r="I1438" s="45"/>
      <c r="J1438" s="45"/>
      <c r="K1438" s="45"/>
      <c r="L1438" s="45"/>
      <c r="M1438" s="45"/>
      <c r="N1438" s="45"/>
      <c r="O1438" s="45"/>
      <c r="P1438" s="45"/>
      <c r="Q1438" s="45"/>
      <c r="R1438" s="45"/>
      <c r="S1438" s="45"/>
      <c r="T1438" s="45"/>
      <c r="U1438" s="45"/>
      <c r="V1438" s="45"/>
      <c r="W1438" s="45"/>
      <c r="X1438" s="45"/>
      <c r="Y1438" s="45"/>
      <c r="Z1438" s="45"/>
      <c r="AA1438" s="45"/>
      <c r="AB1438" s="45"/>
      <c r="AC1438" s="45"/>
      <c r="AD1438" s="45"/>
      <c r="AE1438" s="45"/>
      <c r="AF1438" s="45"/>
      <c r="AG1438" s="45"/>
      <c r="AH1438" s="45"/>
      <c r="AI1438" s="45"/>
    </row>
    <row r="1439" spans="3:35" x14ac:dyDescent="0.25">
      <c r="C1439" s="45"/>
      <c r="D1439" s="45"/>
      <c r="E1439" s="45"/>
      <c r="F1439" s="45"/>
      <c r="G1439" s="45"/>
      <c r="H1439" s="45"/>
      <c r="I1439" s="45"/>
      <c r="J1439" s="45"/>
      <c r="K1439" s="45"/>
      <c r="L1439" s="45"/>
      <c r="M1439" s="45"/>
      <c r="N1439" s="45"/>
      <c r="O1439" s="45"/>
      <c r="P1439" s="45"/>
      <c r="Q1439" s="45"/>
      <c r="R1439" s="45"/>
      <c r="S1439" s="45"/>
      <c r="T1439" s="45"/>
      <c r="U1439" s="45"/>
      <c r="V1439" s="45"/>
      <c r="W1439" s="45"/>
      <c r="X1439" s="45"/>
      <c r="Y1439" s="45"/>
      <c r="Z1439" s="45"/>
      <c r="AA1439" s="45"/>
      <c r="AB1439" s="45"/>
      <c r="AC1439" s="45"/>
      <c r="AD1439" s="45"/>
      <c r="AE1439" s="45"/>
      <c r="AF1439" s="45"/>
      <c r="AG1439" s="45"/>
      <c r="AH1439" s="45"/>
      <c r="AI1439" s="45"/>
    </row>
    <row r="1440" spans="3:35" x14ac:dyDescent="0.25">
      <c r="C1440" s="45"/>
      <c r="D1440" s="45"/>
      <c r="E1440" s="45"/>
      <c r="F1440" s="45"/>
      <c r="G1440" s="45"/>
      <c r="H1440" s="45"/>
      <c r="I1440" s="45"/>
      <c r="J1440" s="45"/>
      <c r="K1440" s="45"/>
      <c r="L1440" s="45"/>
      <c r="M1440" s="45"/>
      <c r="N1440" s="45"/>
      <c r="O1440" s="45"/>
      <c r="P1440" s="45"/>
      <c r="Q1440" s="45"/>
      <c r="R1440" s="45"/>
      <c r="S1440" s="45"/>
      <c r="T1440" s="45"/>
      <c r="U1440" s="45"/>
      <c r="V1440" s="45"/>
      <c r="W1440" s="45"/>
      <c r="X1440" s="45"/>
      <c r="Y1440" s="45"/>
      <c r="Z1440" s="45"/>
      <c r="AA1440" s="45"/>
      <c r="AB1440" s="45"/>
      <c r="AC1440" s="45"/>
      <c r="AD1440" s="45"/>
      <c r="AE1440" s="45"/>
      <c r="AF1440" s="45"/>
      <c r="AG1440" s="45"/>
      <c r="AH1440" s="45"/>
      <c r="AI1440" s="45"/>
    </row>
    <row r="1441" spans="3:35" x14ac:dyDescent="0.25">
      <c r="C1441" s="45"/>
      <c r="D1441" s="45"/>
      <c r="E1441" s="45"/>
      <c r="F1441" s="45"/>
      <c r="G1441" s="45"/>
      <c r="H1441" s="45"/>
      <c r="I1441" s="45"/>
      <c r="J1441" s="45"/>
      <c r="K1441" s="45"/>
      <c r="L1441" s="45"/>
      <c r="M1441" s="45"/>
      <c r="N1441" s="45"/>
      <c r="O1441" s="45"/>
      <c r="P1441" s="45"/>
      <c r="Q1441" s="45"/>
      <c r="R1441" s="45"/>
      <c r="S1441" s="45"/>
      <c r="T1441" s="45"/>
      <c r="U1441" s="45"/>
      <c r="V1441" s="45"/>
      <c r="W1441" s="45"/>
      <c r="X1441" s="45"/>
      <c r="Y1441" s="45"/>
      <c r="Z1441" s="45"/>
      <c r="AA1441" s="45"/>
      <c r="AB1441" s="45"/>
      <c r="AC1441" s="45"/>
      <c r="AD1441" s="45"/>
      <c r="AE1441" s="45"/>
      <c r="AF1441" s="45"/>
      <c r="AG1441" s="45"/>
      <c r="AH1441" s="45"/>
      <c r="AI1441" s="45"/>
    </row>
    <row r="1442" spans="3:35" x14ac:dyDescent="0.25">
      <c r="C1442" s="45"/>
      <c r="D1442" s="45"/>
      <c r="E1442" s="45"/>
      <c r="F1442" s="45"/>
      <c r="G1442" s="45"/>
      <c r="H1442" s="45"/>
      <c r="I1442" s="45"/>
      <c r="J1442" s="45"/>
      <c r="K1442" s="45"/>
      <c r="L1442" s="45"/>
      <c r="M1442" s="45"/>
      <c r="N1442" s="45"/>
      <c r="O1442" s="45"/>
      <c r="P1442" s="45"/>
      <c r="Q1442" s="45"/>
      <c r="R1442" s="45"/>
      <c r="S1442" s="45"/>
      <c r="T1442" s="45"/>
      <c r="U1442" s="45"/>
      <c r="V1442" s="45"/>
      <c r="W1442" s="45"/>
      <c r="X1442" s="45"/>
      <c r="Y1442" s="45"/>
      <c r="Z1442" s="45"/>
      <c r="AA1442" s="45"/>
      <c r="AB1442" s="45"/>
      <c r="AC1442" s="45"/>
      <c r="AD1442" s="45"/>
      <c r="AE1442" s="45"/>
      <c r="AF1442" s="45"/>
      <c r="AG1442" s="45"/>
      <c r="AH1442" s="45"/>
      <c r="AI1442" s="45"/>
    </row>
    <row r="1443" spans="3:35" x14ac:dyDescent="0.25">
      <c r="C1443" s="45"/>
      <c r="D1443" s="45"/>
      <c r="E1443" s="45"/>
      <c r="F1443" s="45"/>
      <c r="G1443" s="45"/>
      <c r="H1443" s="45"/>
      <c r="I1443" s="45"/>
      <c r="J1443" s="45"/>
      <c r="K1443" s="45"/>
      <c r="L1443" s="45"/>
      <c r="M1443" s="45"/>
      <c r="N1443" s="45"/>
      <c r="O1443" s="45"/>
      <c r="P1443" s="45"/>
      <c r="Q1443" s="45"/>
      <c r="R1443" s="45"/>
      <c r="S1443" s="45"/>
      <c r="T1443" s="45"/>
      <c r="U1443" s="45"/>
      <c r="V1443" s="45"/>
      <c r="W1443" s="45"/>
      <c r="X1443" s="45"/>
      <c r="Y1443" s="45"/>
      <c r="Z1443" s="45"/>
      <c r="AA1443" s="45"/>
      <c r="AB1443" s="45"/>
      <c r="AC1443" s="45"/>
      <c r="AD1443" s="45"/>
      <c r="AE1443" s="45"/>
      <c r="AF1443" s="45"/>
      <c r="AG1443" s="45"/>
      <c r="AH1443" s="45"/>
      <c r="AI1443" s="45"/>
    </row>
    <row r="1444" spans="3:35" x14ac:dyDescent="0.25">
      <c r="C1444" s="45"/>
      <c r="D1444" s="45"/>
      <c r="E1444" s="45"/>
      <c r="F1444" s="45"/>
      <c r="G1444" s="45"/>
      <c r="H1444" s="45"/>
      <c r="I1444" s="45"/>
      <c r="J1444" s="45"/>
      <c r="K1444" s="45"/>
      <c r="L1444" s="45"/>
      <c r="M1444" s="45"/>
      <c r="N1444" s="45"/>
      <c r="O1444" s="45"/>
      <c r="P1444" s="45"/>
      <c r="Q1444" s="45"/>
      <c r="R1444" s="45"/>
      <c r="S1444" s="45"/>
      <c r="T1444" s="45"/>
      <c r="U1444" s="45"/>
      <c r="V1444" s="45"/>
      <c r="W1444" s="45"/>
      <c r="X1444" s="45"/>
      <c r="Y1444" s="45"/>
      <c r="Z1444" s="45"/>
      <c r="AA1444" s="45"/>
      <c r="AB1444" s="45"/>
      <c r="AC1444" s="45"/>
      <c r="AD1444" s="45"/>
      <c r="AE1444" s="45"/>
      <c r="AF1444" s="45"/>
      <c r="AG1444" s="45"/>
      <c r="AH1444" s="45"/>
      <c r="AI1444" s="45"/>
    </row>
    <row r="1445" spans="3:35" x14ac:dyDescent="0.25">
      <c r="C1445" s="45"/>
      <c r="D1445" s="45"/>
      <c r="E1445" s="45"/>
      <c r="F1445" s="45"/>
      <c r="G1445" s="45"/>
      <c r="H1445" s="45"/>
      <c r="I1445" s="45"/>
      <c r="J1445" s="45"/>
      <c r="K1445" s="45"/>
      <c r="L1445" s="45"/>
      <c r="M1445" s="45"/>
      <c r="N1445" s="45"/>
      <c r="O1445" s="45"/>
      <c r="P1445" s="45"/>
      <c r="Q1445" s="45"/>
      <c r="R1445" s="45"/>
      <c r="S1445" s="45"/>
      <c r="T1445" s="45"/>
      <c r="U1445" s="45"/>
      <c r="V1445" s="45"/>
      <c r="W1445" s="45"/>
      <c r="X1445" s="45"/>
      <c r="Y1445" s="45"/>
      <c r="Z1445" s="45"/>
      <c r="AA1445" s="45"/>
      <c r="AB1445" s="45"/>
      <c r="AC1445" s="45"/>
      <c r="AD1445" s="45"/>
      <c r="AE1445" s="45"/>
      <c r="AF1445" s="45"/>
      <c r="AG1445" s="45"/>
      <c r="AH1445" s="45"/>
      <c r="AI1445" s="45"/>
    </row>
    <row r="1446" spans="3:35" x14ac:dyDescent="0.25">
      <c r="C1446" s="45"/>
      <c r="D1446" s="45"/>
      <c r="E1446" s="45"/>
      <c r="F1446" s="45"/>
      <c r="G1446" s="45"/>
      <c r="H1446" s="45"/>
      <c r="I1446" s="45"/>
      <c r="J1446" s="45"/>
      <c r="K1446" s="45"/>
      <c r="L1446" s="45"/>
      <c r="M1446" s="45"/>
      <c r="N1446" s="45"/>
      <c r="O1446" s="45"/>
      <c r="P1446" s="45"/>
      <c r="Q1446" s="45"/>
      <c r="R1446" s="45"/>
      <c r="S1446" s="45"/>
      <c r="T1446" s="45"/>
      <c r="U1446" s="45"/>
      <c r="V1446" s="45"/>
      <c r="W1446" s="45"/>
      <c r="X1446" s="45"/>
      <c r="Y1446" s="45"/>
      <c r="Z1446" s="45"/>
      <c r="AA1446" s="45"/>
      <c r="AB1446" s="45"/>
      <c r="AC1446" s="45"/>
      <c r="AD1446" s="45"/>
      <c r="AE1446" s="45"/>
      <c r="AF1446" s="45"/>
      <c r="AG1446" s="45"/>
      <c r="AH1446" s="45"/>
      <c r="AI1446" s="45"/>
    </row>
    <row r="1447" spans="3:35" x14ac:dyDescent="0.25">
      <c r="C1447" s="45"/>
      <c r="D1447" s="45"/>
      <c r="E1447" s="45"/>
      <c r="F1447" s="45"/>
      <c r="G1447" s="45"/>
      <c r="H1447" s="45"/>
      <c r="I1447" s="45"/>
      <c r="J1447" s="45"/>
      <c r="K1447" s="45"/>
      <c r="L1447" s="45"/>
      <c r="M1447" s="45"/>
      <c r="N1447" s="45"/>
      <c r="O1447" s="45"/>
      <c r="P1447" s="45"/>
      <c r="Q1447" s="45"/>
      <c r="R1447" s="45"/>
      <c r="S1447" s="45"/>
      <c r="T1447" s="45"/>
      <c r="U1447" s="45"/>
      <c r="V1447" s="45"/>
      <c r="W1447" s="45"/>
      <c r="X1447" s="45"/>
      <c r="Y1447" s="45"/>
      <c r="Z1447" s="45"/>
      <c r="AA1447" s="45"/>
      <c r="AB1447" s="45"/>
      <c r="AC1447" s="45"/>
      <c r="AD1447" s="45"/>
      <c r="AE1447" s="45"/>
      <c r="AF1447" s="45"/>
      <c r="AG1447" s="45"/>
      <c r="AH1447" s="45"/>
      <c r="AI1447" s="45"/>
    </row>
    <row r="1448" spans="3:35" x14ac:dyDescent="0.25">
      <c r="C1448" s="45"/>
      <c r="D1448" s="45"/>
      <c r="E1448" s="45"/>
      <c r="F1448" s="45"/>
      <c r="G1448" s="45"/>
      <c r="H1448" s="45"/>
      <c r="I1448" s="45"/>
      <c r="J1448" s="45"/>
      <c r="K1448" s="45"/>
      <c r="L1448" s="45"/>
      <c r="M1448" s="45"/>
      <c r="N1448" s="45"/>
      <c r="O1448" s="45"/>
      <c r="P1448" s="45"/>
      <c r="Q1448" s="45"/>
      <c r="R1448" s="45"/>
      <c r="S1448" s="45"/>
      <c r="T1448" s="45"/>
      <c r="U1448" s="45"/>
      <c r="V1448" s="45"/>
      <c r="W1448" s="45"/>
      <c r="X1448" s="45"/>
      <c r="Y1448" s="45"/>
      <c r="Z1448" s="45"/>
      <c r="AA1448" s="45"/>
      <c r="AB1448" s="45"/>
      <c r="AC1448" s="45"/>
      <c r="AD1448" s="45"/>
      <c r="AE1448" s="45"/>
      <c r="AF1448" s="45"/>
      <c r="AG1448" s="45"/>
      <c r="AH1448" s="45"/>
      <c r="AI1448" s="45"/>
    </row>
    <row r="1449" spans="3:35" x14ac:dyDescent="0.25">
      <c r="C1449" s="45"/>
      <c r="D1449" s="45"/>
      <c r="E1449" s="45"/>
      <c r="F1449" s="45"/>
      <c r="G1449" s="45"/>
      <c r="H1449" s="45"/>
      <c r="I1449" s="45"/>
      <c r="J1449" s="45"/>
      <c r="K1449" s="45"/>
      <c r="L1449" s="45"/>
      <c r="M1449" s="45"/>
      <c r="N1449" s="45"/>
      <c r="O1449" s="45"/>
      <c r="P1449" s="45"/>
      <c r="Q1449" s="45"/>
      <c r="R1449" s="45"/>
      <c r="S1449" s="45"/>
      <c r="T1449" s="45"/>
      <c r="U1449" s="45"/>
      <c r="V1449" s="45"/>
      <c r="W1449" s="45"/>
      <c r="X1449" s="45"/>
      <c r="Y1449" s="45"/>
      <c r="Z1449" s="45"/>
      <c r="AA1449" s="45"/>
      <c r="AB1449" s="45"/>
      <c r="AC1449" s="45"/>
      <c r="AD1449" s="45"/>
      <c r="AE1449" s="45"/>
      <c r="AF1449" s="45"/>
      <c r="AG1449" s="45"/>
      <c r="AH1449" s="45"/>
      <c r="AI1449" s="45"/>
    </row>
    <row r="1450" spans="3:35" x14ac:dyDescent="0.25">
      <c r="C1450" s="45"/>
      <c r="D1450" s="45"/>
      <c r="E1450" s="45"/>
      <c r="F1450" s="45"/>
      <c r="G1450" s="45"/>
      <c r="H1450" s="45"/>
      <c r="I1450" s="45"/>
      <c r="J1450" s="45"/>
      <c r="K1450" s="45"/>
      <c r="L1450" s="45"/>
      <c r="M1450" s="45"/>
      <c r="N1450" s="45"/>
      <c r="O1450" s="45"/>
      <c r="P1450" s="45"/>
      <c r="Q1450" s="45"/>
      <c r="R1450" s="45"/>
      <c r="S1450" s="45"/>
      <c r="T1450" s="45"/>
      <c r="U1450" s="45"/>
      <c r="V1450" s="45"/>
      <c r="W1450" s="45"/>
      <c r="X1450" s="45"/>
      <c r="Y1450" s="45"/>
      <c r="Z1450" s="45"/>
      <c r="AA1450" s="45"/>
      <c r="AB1450" s="45"/>
      <c r="AC1450" s="45"/>
      <c r="AD1450" s="45"/>
      <c r="AE1450" s="45"/>
      <c r="AF1450" s="45"/>
      <c r="AG1450" s="45"/>
      <c r="AH1450" s="45"/>
      <c r="AI1450" s="45"/>
    </row>
    <row r="1451" spans="3:35" x14ac:dyDescent="0.25">
      <c r="C1451" s="45"/>
      <c r="D1451" s="45"/>
      <c r="E1451" s="45"/>
      <c r="F1451" s="45"/>
      <c r="G1451" s="45"/>
      <c r="H1451" s="45"/>
      <c r="I1451" s="45"/>
      <c r="J1451" s="45"/>
      <c r="K1451" s="45"/>
      <c r="L1451" s="45"/>
      <c r="M1451" s="45"/>
      <c r="N1451" s="45"/>
      <c r="O1451" s="45"/>
      <c r="P1451" s="45"/>
      <c r="Q1451" s="45"/>
      <c r="R1451" s="45"/>
      <c r="S1451" s="45"/>
      <c r="T1451" s="45"/>
      <c r="U1451" s="45"/>
      <c r="V1451" s="45"/>
      <c r="W1451" s="45"/>
      <c r="X1451" s="45"/>
      <c r="Y1451" s="45"/>
      <c r="Z1451" s="45"/>
      <c r="AA1451" s="45"/>
      <c r="AB1451" s="45"/>
      <c r="AC1451" s="45"/>
      <c r="AD1451" s="45"/>
      <c r="AE1451" s="45"/>
      <c r="AF1451" s="45"/>
      <c r="AG1451" s="45"/>
      <c r="AH1451" s="45"/>
      <c r="AI1451" s="45"/>
    </row>
    <row r="1452" spans="3:35" x14ac:dyDescent="0.25">
      <c r="C1452" s="45"/>
      <c r="D1452" s="45"/>
      <c r="E1452" s="45"/>
      <c r="F1452" s="45"/>
      <c r="G1452" s="45"/>
      <c r="H1452" s="45"/>
      <c r="I1452" s="45"/>
      <c r="J1452" s="45"/>
      <c r="K1452" s="45"/>
      <c r="L1452" s="45"/>
      <c r="M1452" s="45"/>
      <c r="N1452" s="45"/>
      <c r="O1452" s="45"/>
      <c r="P1452" s="45"/>
      <c r="Q1452" s="45"/>
      <c r="R1452" s="45"/>
      <c r="S1452" s="45"/>
      <c r="T1452" s="45"/>
      <c r="U1452" s="45"/>
      <c r="V1452" s="45"/>
      <c r="W1452" s="45"/>
      <c r="X1452" s="45"/>
      <c r="Y1452" s="45"/>
      <c r="Z1452" s="45"/>
      <c r="AA1452" s="45"/>
      <c r="AB1452" s="45"/>
      <c r="AC1452" s="45"/>
      <c r="AD1452" s="45"/>
      <c r="AE1452" s="45"/>
      <c r="AF1452" s="45"/>
      <c r="AG1452" s="45"/>
      <c r="AH1452" s="45"/>
      <c r="AI1452" s="45"/>
    </row>
    <row r="1453" spans="3:35" x14ac:dyDescent="0.25">
      <c r="C1453" s="45"/>
      <c r="D1453" s="45"/>
      <c r="E1453" s="45"/>
      <c r="F1453" s="45"/>
      <c r="G1453" s="45"/>
      <c r="H1453" s="45"/>
      <c r="I1453" s="45"/>
      <c r="J1453" s="45"/>
      <c r="K1453" s="45"/>
      <c r="L1453" s="45"/>
      <c r="M1453" s="45"/>
      <c r="N1453" s="45"/>
      <c r="O1453" s="45"/>
      <c r="P1453" s="45"/>
      <c r="Q1453" s="45"/>
      <c r="R1453" s="45"/>
      <c r="S1453" s="45"/>
      <c r="T1453" s="45"/>
      <c r="U1453" s="45"/>
      <c r="V1453" s="45"/>
      <c r="W1453" s="45"/>
      <c r="X1453" s="45"/>
      <c r="Y1453" s="45"/>
      <c r="Z1453" s="45"/>
      <c r="AA1453" s="45"/>
      <c r="AB1453" s="45"/>
      <c r="AC1453" s="45"/>
      <c r="AD1453" s="45"/>
      <c r="AE1453" s="45"/>
      <c r="AF1453" s="45"/>
      <c r="AG1453" s="45"/>
      <c r="AH1453" s="45"/>
      <c r="AI1453" s="45"/>
    </row>
    <row r="1454" spans="3:35" x14ac:dyDescent="0.25">
      <c r="C1454" s="45"/>
      <c r="D1454" s="45"/>
      <c r="E1454" s="45"/>
      <c r="F1454" s="45"/>
      <c r="G1454" s="45"/>
      <c r="H1454" s="45"/>
      <c r="I1454" s="45"/>
      <c r="J1454" s="45"/>
      <c r="K1454" s="45"/>
      <c r="L1454" s="45"/>
      <c r="M1454" s="45"/>
      <c r="N1454" s="45"/>
      <c r="O1454" s="45"/>
      <c r="P1454" s="45"/>
      <c r="Q1454" s="45"/>
      <c r="R1454" s="45"/>
      <c r="S1454" s="45"/>
      <c r="T1454" s="45"/>
      <c r="U1454" s="45"/>
      <c r="V1454" s="45"/>
      <c r="W1454" s="45"/>
      <c r="X1454" s="45"/>
      <c r="Y1454" s="45"/>
      <c r="Z1454" s="45"/>
      <c r="AA1454" s="45"/>
      <c r="AB1454" s="45"/>
      <c r="AC1454" s="45"/>
      <c r="AD1454" s="45"/>
      <c r="AE1454" s="45"/>
      <c r="AF1454" s="45"/>
      <c r="AG1454" s="45"/>
      <c r="AH1454" s="45"/>
      <c r="AI1454" s="45"/>
    </row>
    <row r="1455" spans="3:35" x14ac:dyDescent="0.25">
      <c r="C1455" s="45"/>
      <c r="D1455" s="45"/>
      <c r="E1455" s="45"/>
      <c r="F1455" s="45"/>
      <c r="G1455" s="45"/>
      <c r="H1455" s="45"/>
      <c r="I1455" s="45"/>
      <c r="J1455" s="45"/>
      <c r="K1455" s="45"/>
      <c r="L1455" s="45"/>
      <c r="M1455" s="45"/>
      <c r="N1455" s="45"/>
      <c r="O1455" s="45"/>
      <c r="P1455" s="45"/>
      <c r="Q1455" s="45"/>
      <c r="R1455" s="45"/>
      <c r="S1455" s="45"/>
      <c r="T1455" s="45"/>
      <c r="U1455" s="45"/>
      <c r="V1455" s="45"/>
      <c r="W1455" s="45"/>
      <c r="X1455" s="45"/>
      <c r="Y1455" s="45"/>
      <c r="Z1455" s="45"/>
      <c r="AA1455" s="45"/>
      <c r="AB1455" s="45"/>
      <c r="AC1455" s="45"/>
      <c r="AD1455" s="45"/>
      <c r="AE1455" s="45"/>
      <c r="AF1455" s="45"/>
      <c r="AG1455" s="45"/>
      <c r="AH1455" s="45"/>
      <c r="AI1455" s="45"/>
    </row>
    <row r="1456" spans="3:35" x14ac:dyDescent="0.25">
      <c r="C1456" s="45"/>
      <c r="D1456" s="45"/>
      <c r="E1456" s="45"/>
      <c r="F1456" s="45"/>
      <c r="G1456" s="45"/>
      <c r="H1456" s="45"/>
      <c r="I1456" s="45"/>
      <c r="J1456" s="45"/>
      <c r="K1456" s="45"/>
      <c r="L1456" s="45"/>
      <c r="M1456" s="45"/>
      <c r="N1456" s="45"/>
      <c r="O1456" s="45"/>
      <c r="P1456" s="45"/>
      <c r="Q1456" s="45"/>
      <c r="R1456" s="45"/>
      <c r="S1456" s="45"/>
      <c r="T1456" s="45"/>
      <c r="U1456" s="45"/>
      <c r="V1456" s="45"/>
      <c r="W1456" s="45"/>
      <c r="X1456" s="45"/>
      <c r="Y1456" s="45"/>
      <c r="Z1456" s="45"/>
      <c r="AA1456" s="45"/>
      <c r="AB1456" s="45"/>
      <c r="AC1456" s="45"/>
      <c r="AD1456" s="45"/>
      <c r="AE1456" s="45"/>
      <c r="AF1456" s="45"/>
      <c r="AG1456" s="45"/>
      <c r="AH1456" s="45"/>
      <c r="AI1456" s="45"/>
    </row>
    <row r="1457" spans="3:35" x14ac:dyDescent="0.25">
      <c r="C1457" s="45"/>
      <c r="D1457" s="45"/>
      <c r="E1457" s="45"/>
      <c r="F1457" s="45"/>
      <c r="G1457" s="45"/>
      <c r="H1457" s="45"/>
      <c r="I1457" s="45"/>
      <c r="J1457" s="45"/>
      <c r="K1457" s="45"/>
      <c r="L1457" s="45"/>
      <c r="M1457" s="45"/>
      <c r="N1457" s="45"/>
      <c r="O1457" s="45"/>
      <c r="P1457" s="45"/>
      <c r="Q1457" s="45"/>
      <c r="R1457" s="45"/>
      <c r="S1457" s="45"/>
      <c r="T1457" s="45"/>
      <c r="U1457" s="45"/>
      <c r="V1457" s="45"/>
      <c r="W1457" s="45"/>
      <c r="X1457" s="45"/>
      <c r="Y1457" s="45"/>
      <c r="Z1457" s="45"/>
      <c r="AA1457" s="45"/>
      <c r="AB1457" s="45"/>
      <c r="AC1457" s="45"/>
      <c r="AD1457" s="45"/>
      <c r="AE1457" s="45"/>
      <c r="AF1457" s="45"/>
      <c r="AG1457" s="45"/>
      <c r="AH1457" s="45"/>
      <c r="AI1457" s="45"/>
    </row>
    <row r="1458" spans="3:35" x14ac:dyDescent="0.25">
      <c r="C1458" s="45"/>
      <c r="D1458" s="45"/>
      <c r="E1458" s="45"/>
      <c r="F1458" s="45"/>
      <c r="G1458" s="45"/>
      <c r="H1458" s="45"/>
      <c r="I1458" s="45"/>
      <c r="J1458" s="45"/>
      <c r="K1458" s="45"/>
      <c r="L1458" s="45"/>
      <c r="M1458" s="45"/>
      <c r="N1458" s="45"/>
      <c r="O1458" s="45"/>
      <c r="P1458" s="45"/>
      <c r="Q1458" s="45"/>
      <c r="R1458" s="45"/>
      <c r="S1458" s="45"/>
      <c r="T1458" s="45"/>
      <c r="U1458" s="45"/>
      <c r="V1458" s="45"/>
      <c r="W1458" s="45"/>
      <c r="X1458" s="45"/>
      <c r="Y1458" s="45"/>
      <c r="Z1458" s="45"/>
      <c r="AA1458" s="45"/>
      <c r="AB1458" s="45"/>
      <c r="AC1458" s="45"/>
      <c r="AD1458" s="45"/>
      <c r="AE1458" s="45"/>
      <c r="AF1458" s="45"/>
      <c r="AG1458" s="45"/>
      <c r="AH1458" s="45"/>
      <c r="AI1458" s="45"/>
    </row>
    <row r="1459" spans="3:35" x14ac:dyDescent="0.25">
      <c r="C1459" s="45"/>
      <c r="D1459" s="45"/>
      <c r="E1459" s="45"/>
      <c r="F1459" s="45"/>
      <c r="G1459" s="45"/>
      <c r="H1459" s="45"/>
      <c r="I1459" s="45"/>
      <c r="J1459" s="45"/>
      <c r="K1459" s="45"/>
      <c r="L1459" s="45"/>
      <c r="M1459" s="45"/>
      <c r="N1459" s="45"/>
      <c r="O1459" s="45"/>
      <c r="P1459" s="45"/>
      <c r="Q1459" s="45"/>
      <c r="R1459" s="45"/>
      <c r="S1459" s="45"/>
      <c r="T1459" s="45"/>
      <c r="U1459" s="45"/>
      <c r="V1459" s="45"/>
      <c r="W1459" s="45"/>
      <c r="X1459" s="45"/>
      <c r="Y1459" s="45"/>
      <c r="Z1459" s="45"/>
      <c r="AA1459" s="45"/>
      <c r="AB1459" s="45"/>
      <c r="AC1459" s="45"/>
      <c r="AD1459" s="45"/>
      <c r="AE1459" s="45"/>
      <c r="AF1459" s="45"/>
      <c r="AG1459" s="45"/>
      <c r="AH1459" s="45"/>
      <c r="AI1459" s="45"/>
    </row>
    <row r="1460" spans="3:35" x14ac:dyDescent="0.25">
      <c r="C1460" s="45"/>
      <c r="D1460" s="45"/>
      <c r="E1460" s="45"/>
      <c r="F1460" s="45"/>
      <c r="G1460" s="45"/>
      <c r="H1460" s="45"/>
      <c r="I1460" s="45"/>
      <c r="J1460" s="45"/>
      <c r="K1460" s="45"/>
      <c r="L1460" s="45"/>
      <c r="M1460" s="45"/>
      <c r="N1460" s="45"/>
      <c r="O1460" s="45"/>
      <c r="P1460" s="45"/>
      <c r="Q1460" s="45"/>
      <c r="R1460" s="45"/>
      <c r="S1460" s="45"/>
      <c r="T1460" s="45"/>
      <c r="U1460" s="45"/>
      <c r="V1460" s="45"/>
      <c r="W1460" s="45"/>
      <c r="X1460" s="45"/>
      <c r="Y1460" s="45"/>
      <c r="Z1460" s="45"/>
      <c r="AA1460" s="45"/>
      <c r="AB1460" s="45"/>
      <c r="AC1460" s="45"/>
      <c r="AD1460" s="45"/>
      <c r="AE1460" s="45"/>
      <c r="AF1460" s="45"/>
      <c r="AG1460" s="45"/>
      <c r="AH1460" s="45"/>
      <c r="AI1460" s="45"/>
    </row>
    <row r="1461" spans="3:35" x14ac:dyDescent="0.25">
      <c r="C1461" s="45"/>
      <c r="D1461" s="45"/>
      <c r="E1461" s="45"/>
      <c r="F1461" s="45"/>
      <c r="G1461" s="45"/>
      <c r="H1461" s="45"/>
      <c r="I1461" s="45"/>
      <c r="J1461" s="45"/>
      <c r="K1461" s="45"/>
      <c r="L1461" s="45"/>
      <c r="M1461" s="45"/>
      <c r="N1461" s="45"/>
      <c r="O1461" s="45"/>
      <c r="P1461" s="45"/>
      <c r="Q1461" s="45"/>
      <c r="R1461" s="45"/>
      <c r="S1461" s="45"/>
      <c r="T1461" s="45"/>
      <c r="U1461" s="45"/>
      <c r="V1461" s="45"/>
      <c r="W1461" s="45"/>
      <c r="X1461" s="45"/>
      <c r="Y1461" s="45"/>
      <c r="Z1461" s="45"/>
      <c r="AA1461" s="45"/>
      <c r="AB1461" s="45"/>
      <c r="AC1461" s="45"/>
      <c r="AD1461" s="45"/>
      <c r="AE1461" s="45"/>
      <c r="AF1461" s="45"/>
      <c r="AG1461" s="45"/>
      <c r="AH1461" s="45"/>
      <c r="AI1461" s="45"/>
    </row>
  </sheetData>
  <sheetProtection password="CF7A" sheet="1" scenarios="1"/>
  <protectedRanges>
    <protectedRange password="CF7A" sqref="AC673 AC2 Z37 J37:J39 J42:J45 Z42:Z45 AE41 K19:K20 Z23:Z25 J23:J25 J48:J49 Z48 Z28:Z32 AC4 AC117 M19:M20 J29:J32 AC115 AC303 AC301 AC365 AC363 AC427 AC425 AC489 AC487 AC551 AC549 AC613 AC611 AC675 J16:J18 AC241 AC239 X183 AC179 AC177 X245 X307 X369 X431 X493 X555 X617 X679 X121:X122 AC735 AC737 X741 AC797 AC799 X803 AC859 AC861 X865 AC921 AC923 X927 AC983 AC985 X989 AC1045 AC1047 X1051 AC1107 AC1109 X1113 AC1169 AC1171 X1175 AC1231 AC1233 X1237 AC64 AC62 X68:X88" name="Plage1"/>
    <protectedRange password="CF7A" sqref="Z49" name="Plage1_1"/>
    <protectedRange password="CF7A" sqref="J34" name="Plage1_3"/>
    <protectedRange password="CF7A" sqref="J28" name="Plage1_4"/>
    <protectedRange password="CF7A" sqref="Z17:Z19 W20 AD20 Z21" name="Plage1_2"/>
  </protectedRanges>
  <mergeCells count="393">
    <mergeCell ref="Z18:AG18"/>
    <mergeCell ref="T19:Y19"/>
    <mergeCell ref="Z19:AG19"/>
    <mergeCell ref="T20:V20"/>
    <mergeCell ref="W20:AA20"/>
    <mergeCell ref="AB20:AC20"/>
    <mergeCell ref="AD20:AG20"/>
    <mergeCell ref="T21:Y21"/>
    <mergeCell ref="Z21:AG21"/>
    <mergeCell ref="AK1:AM1"/>
    <mergeCell ref="A421:B421"/>
    <mergeCell ref="A483:B483"/>
    <mergeCell ref="A545:B545"/>
    <mergeCell ref="A607:B607"/>
    <mergeCell ref="A669:B669"/>
    <mergeCell ref="A731:B731"/>
    <mergeCell ref="C240:I240"/>
    <mergeCell ref="C241:I242"/>
    <mergeCell ref="C302:I302"/>
    <mergeCell ref="C303:I304"/>
    <mergeCell ref="C364:I364"/>
    <mergeCell ref="C365:I366"/>
    <mergeCell ref="C426:I426"/>
    <mergeCell ref="C427:I428"/>
    <mergeCell ref="C488:I488"/>
    <mergeCell ref="C489:I490"/>
    <mergeCell ref="C550:I550"/>
    <mergeCell ref="C551:I552"/>
    <mergeCell ref="C612:I612"/>
    <mergeCell ref="C613:I614"/>
    <mergeCell ref="C674:I674"/>
    <mergeCell ref="C675:I676"/>
    <mergeCell ref="A176:B176"/>
    <mergeCell ref="A173:B173"/>
    <mergeCell ref="A235:B235"/>
    <mergeCell ref="A297:B297"/>
    <mergeCell ref="A359:B359"/>
    <mergeCell ref="J19:K19"/>
    <mergeCell ref="J20:K20"/>
    <mergeCell ref="AC5:AF5"/>
    <mergeCell ref="J30:Q30"/>
    <mergeCell ref="J31:Q31"/>
    <mergeCell ref="J32:Q32"/>
    <mergeCell ref="D31:I31"/>
    <mergeCell ref="D32:I32"/>
    <mergeCell ref="D25:I25"/>
    <mergeCell ref="J25:Q25"/>
    <mergeCell ref="J23:Q23"/>
    <mergeCell ref="D19:I19"/>
    <mergeCell ref="D18:I18"/>
    <mergeCell ref="C238:I239"/>
    <mergeCell ref="J238:AB242"/>
    <mergeCell ref="AC238:AI238"/>
    <mergeCell ref="T49:Y49"/>
    <mergeCell ref="Z49:AD49"/>
    <mergeCell ref="AI355:AI360"/>
    <mergeCell ref="AC239:AI239"/>
    <mergeCell ref="C733:AI733"/>
    <mergeCell ref="C547:AI547"/>
    <mergeCell ref="C485:AI485"/>
    <mergeCell ref="C423:AI423"/>
    <mergeCell ref="C361:AI361"/>
    <mergeCell ref="C299:AI299"/>
    <mergeCell ref="C237:AI237"/>
    <mergeCell ref="A1:B1"/>
    <mergeCell ref="A2:B2"/>
    <mergeCell ref="D122:M124"/>
    <mergeCell ref="N122:W124"/>
    <mergeCell ref="X122:AG124"/>
    <mergeCell ref="C60:AI60"/>
    <mergeCell ref="C175:AI175"/>
    <mergeCell ref="C609:AI609"/>
    <mergeCell ref="C671:AI671"/>
    <mergeCell ref="AI727:AI732"/>
    <mergeCell ref="AI665:AI670"/>
    <mergeCell ref="C672:I673"/>
    <mergeCell ref="J672:AB676"/>
    <mergeCell ref="AC672:AI672"/>
    <mergeCell ref="AC673:AI673"/>
    <mergeCell ref="AC674:AI674"/>
    <mergeCell ref="AC675:AI675"/>
    <mergeCell ref="AC676:AF676"/>
    <mergeCell ref="AG676:AH676"/>
    <mergeCell ref="AI603:AI608"/>
    <mergeCell ref="C610:I611"/>
    <mergeCell ref="J610:AB614"/>
    <mergeCell ref="AC610:AI610"/>
    <mergeCell ref="AC611:AI611"/>
    <mergeCell ref="AC612:AI612"/>
    <mergeCell ref="AC613:AI613"/>
    <mergeCell ref="AC614:AF614"/>
    <mergeCell ref="AG614:AH614"/>
    <mergeCell ref="AI541:AI546"/>
    <mergeCell ref="C548:I549"/>
    <mergeCell ref="J548:AB552"/>
    <mergeCell ref="AC548:AI548"/>
    <mergeCell ref="AC549:AI549"/>
    <mergeCell ref="AC550:AI550"/>
    <mergeCell ref="AC551:AI551"/>
    <mergeCell ref="AC552:AF552"/>
    <mergeCell ref="AG552:AH552"/>
    <mergeCell ref="AI479:AI484"/>
    <mergeCell ref="C486:I487"/>
    <mergeCell ref="J486:AB490"/>
    <mergeCell ref="AC486:AI486"/>
    <mergeCell ref="AC487:AI487"/>
    <mergeCell ref="AC488:AI488"/>
    <mergeCell ref="AC489:AI489"/>
    <mergeCell ref="AC490:AF490"/>
    <mergeCell ref="AG490:AH490"/>
    <mergeCell ref="AI417:AI422"/>
    <mergeCell ref="C424:I425"/>
    <mergeCell ref="J424:AB428"/>
    <mergeCell ref="AC424:AI424"/>
    <mergeCell ref="AC425:AI425"/>
    <mergeCell ref="AC426:AI426"/>
    <mergeCell ref="AC427:AI427"/>
    <mergeCell ref="AC428:AF428"/>
    <mergeCell ref="AG428:AH428"/>
    <mergeCell ref="C362:I363"/>
    <mergeCell ref="J362:AB366"/>
    <mergeCell ref="AC362:AI362"/>
    <mergeCell ref="AC363:AI363"/>
    <mergeCell ref="AC364:AI364"/>
    <mergeCell ref="AC365:AI365"/>
    <mergeCell ref="AC366:AF366"/>
    <mergeCell ref="AG366:AH366"/>
    <mergeCell ref="AI293:AI298"/>
    <mergeCell ref="C300:I301"/>
    <mergeCell ref="J300:AB304"/>
    <mergeCell ref="AC300:AI300"/>
    <mergeCell ref="AC301:AI301"/>
    <mergeCell ref="AC302:AI302"/>
    <mergeCell ref="AC303:AI303"/>
    <mergeCell ref="AC304:AF304"/>
    <mergeCell ref="AG304:AH304"/>
    <mergeCell ref="AC240:AI240"/>
    <mergeCell ref="AC241:AI241"/>
    <mergeCell ref="AC242:AF242"/>
    <mergeCell ref="AG242:AH242"/>
    <mergeCell ref="C176:I177"/>
    <mergeCell ref="J176:AB180"/>
    <mergeCell ref="AC176:AI176"/>
    <mergeCell ref="AC177:AI177"/>
    <mergeCell ref="AC178:AI178"/>
    <mergeCell ref="AC179:AI179"/>
    <mergeCell ref="AI231:AI236"/>
    <mergeCell ref="AC180:AF180"/>
    <mergeCell ref="AG180:AH180"/>
    <mergeCell ref="C178:I178"/>
    <mergeCell ref="C179:I180"/>
    <mergeCell ref="D20:I20"/>
    <mergeCell ref="M20:Q20"/>
    <mergeCell ref="J17:Q17"/>
    <mergeCell ref="M19:Q19"/>
    <mergeCell ref="T24:Y24"/>
    <mergeCell ref="D17:I17"/>
    <mergeCell ref="K22:Q22"/>
    <mergeCell ref="J24:Q24"/>
    <mergeCell ref="J18:Q18"/>
    <mergeCell ref="T17:Y17"/>
    <mergeCell ref="Z24:AG24"/>
    <mergeCell ref="Z23:AG23"/>
    <mergeCell ref="Z17:AG17"/>
    <mergeCell ref="D24:I24"/>
    <mergeCell ref="D23:I23"/>
    <mergeCell ref="T23:Y23"/>
    <mergeCell ref="T18:Y18"/>
    <mergeCell ref="AC1:AI1"/>
    <mergeCell ref="AC2:AI2"/>
    <mergeCell ref="D12:AG13"/>
    <mergeCell ref="P10:S10"/>
    <mergeCell ref="J16:Q16"/>
    <mergeCell ref="C1:I2"/>
    <mergeCell ref="D16:I16"/>
    <mergeCell ref="C10:G11"/>
    <mergeCell ref="H11:AG11"/>
    <mergeCell ref="AC3:AI3"/>
    <mergeCell ref="P7:Q7"/>
    <mergeCell ref="T16:Y16"/>
    <mergeCell ref="Z16:AG16"/>
    <mergeCell ref="C3:I5"/>
    <mergeCell ref="AC4:AI4"/>
    <mergeCell ref="C6:AG6"/>
    <mergeCell ref="AG5:AH5"/>
    <mergeCell ref="J1:AB3"/>
    <mergeCell ref="J4:AB5"/>
    <mergeCell ref="H9:O9"/>
    <mergeCell ref="AE49:AF49"/>
    <mergeCell ref="Z25:AG25"/>
    <mergeCell ref="D28:I28"/>
    <mergeCell ref="J28:Q28"/>
    <mergeCell ref="J39:Q39"/>
    <mergeCell ref="J29:Q29"/>
    <mergeCell ref="D39:I39"/>
    <mergeCell ref="Z30:AG30"/>
    <mergeCell ref="T30:Y30"/>
    <mergeCell ref="D38:I38"/>
    <mergeCell ref="Z29:AG29"/>
    <mergeCell ref="T29:Y29"/>
    <mergeCell ref="J34:Q34"/>
    <mergeCell ref="J37:Q37"/>
    <mergeCell ref="T34:Y34"/>
    <mergeCell ref="T28:Y28"/>
    <mergeCell ref="Z28:AG28"/>
    <mergeCell ref="T32:Y32"/>
    <mergeCell ref="Z31:AG31"/>
    <mergeCell ref="D30:I30"/>
    <mergeCell ref="D37:I37"/>
    <mergeCell ref="T25:Y25"/>
    <mergeCell ref="D29:I29"/>
    <mergeCell ref="T45:Y45"/>
    <mergeCell ref="AE41:AF41"/>
    <mergeCell ref="D43:I43"/>
    <mergeCell ref="D44:I44"/>
    <mergeCell ref="D34:I34"/>
    <mergeCell ref="J43:Q43"/>
    <mergeCell ref="J44:Q44"/>
    <mergeCell ref="J45:Q45"/>
    <mergeCell ref="Z42:AG42"/>
    <mergeCell ref="Z43:AG43"/>
    <mergeCell ref="Z44:AG44"/>
    <mergeCell ref="T38:AG39"/>
    <mergeCell ref="T37:AG37"/>
    <mergeCell ref="Z34:AG34"/>
    <mergeCell ref="D45:I45"/>
    <mergeCell ref="T42:Y42"/>
    <mergeCell ref="T44:Y44"/>
    <mergeCell ref="C126:R127"/>
    <mergeCell ref="AC118:AF118"/>
    <mergeCell ref="AG118:AH118"/>
    <mergeCell ref="T126:AI127"/>
    <mergeCell ref="J42:Q42"/>
    <mergeCell ref="AI169:AI174"/>
    <mergeCell ref="C114:I115"/>
    <mergeCell ref="J114:AB118"/>
    <mergeCell ref="AC114:AI114"/>
    <mergeCell ref="AC115:AI115"/>
    <mergeCell ref="Z45:AG45"/>
    <mergeCell ref="C116:I118"/>
    <mergeCell ref="AC116:AI116"/>
    <mergeCell ref="AC117:AI117"/>
    <mergeCell ref="C148:AI149"/>
    <mergeCell ref="T46:AG46"/>
    <mergeCell ref="D48:I48"/>
    <mergeCell ref="J48:Q48"/>
    <mergeCell ref="D49:I49"/>
    <mergeCell ref="J49:Q49"/>
    <mergeCell ref="T48:Y48"/>
    <mergeCell ref="T43:Y43"/>
    <mergeCell ref="Z48:AG48"/>
    <mergeCell ref="AI53:AI58"/>
    <mergeCell ref="C734:I735"/>
    <mergeCell ref="J734:AB738"/>
    <mergeCell ref="AC734:AI734"/>
    <mergeCell ref="AC735:AI735"/>
    <mergeCell ref="C736:I736"/>
    <mergeCell ref="AC736:AI736"/>
    <mergeCell ref="C737:I738"/>
    <mergeCell ref="AC737:AI737"/>
    <mergeCell ref="AC738:AF738"/>
    <mergeCell ref="AG738:AH738"/>
    <mergeCell ref="AI789:AI794"/>
    <mergeCell ref="C795:AI795"/>
    <mergeCell ref="C796:I797"/>
    <mergeCell ref="J796:AB800"/>
    <mergeCell ref="AC796:AI796"/>
    <mergeCell ref="AC797:AI797"/>
    <mergeCell ref="C798:I798"/>
    <mergeCell ref="AC798:AI798"/>
    <mergeCell ref="C799:I800"/>
    <mergeCell ref="AC799:AI799"/>
    <mergeCell ref="AC800:AF800"/>
    <mergeCell ref="AG800:AH800"/>
    <mergeCell ref="AI851:AI856"/>
    <mergeCell ref="C857:AI857"/>
    <mergeCell ref="C858:I859"/>
    <mergeCell ref="J858:AB862"/>
    <mergeCell ref="AC858:AI858"/>
    <mergeCell ref="AC859:AI859"/>
    <mergeCell ref="C860:I860"/>
    <mergeCell ref="AC860:AI860"/>
    <mergeCell ref="C861:I862"/>
    <mergeCell ref="AC861:AI861"/>
    <mergeCell ref="AC862:AF862"/>
    <mergeCell ref="AG862:AH862"/>
    <mergeCell ref="AI913:AI918"/>
    <mergeCell ref="C919:AI919"/>
    <mergeCell ref="C920:I921"/>
    <mergeCell ref="J920:AB924"/>
    <mergeCell ref="AC920:AI920"/>
    <mergeCell ref="AC921:AI921"/>
    <mergeCell ref="C922:I922"/>
    <mergeCell ref="AC922:AI922"/>
    <mergeCell ref="C923:I924"/>
    <mergeCell ref="AC923:AI923"/>
    <mergeCell ref="AC924:AF924"/>
    <mergeCell ref="AG924:AH924"/>
    <mergeCell ref="AI975:AI980"/>
    <mergeCell ref="C981:AI981"/>
    <mergeCell ref="C982:I983"/>
    <mergeCell ref="J982:AB986"/>
    <mergeCell ref="AC982:AI982"/>
    <mergeCell ref="AC983:AI983"/>
    <mergeCell ref="C984:I984"/>
    <mergeCell ref="AC984:AI984"/>
    <mergeCell ref="C985:I986"/>
    <mergeCell ref="AC985:AI985"/>
    <mergeCell ref="AC986:AF986"/>
    <mergeCell ref="AG986:AH986"/>
    <mergeCell ref="AI1037:AI1042"/>
    <mergeCell ref="C1043:AI1043"/>
    <mergeCell ref="C1044:I1045"/>
    <mergeCell ref="J1044:AB1048"/>
    <mergeCell ref="AC1044:AI1044"/>
    <mergeCell ref="AC1045:AI1045"/>
    <mergeCell ref="C1046:I1046"/>
    <mergeCell ref="AC1046:AI1046"/>
    <mergeCell ref="C1047:I1048"/>
    <mergeCell ref="AC1047:AI1047"/>
    <mergeCell ref="AC1048:AF1048"/>
    <mergeCell ref="AG1048:AH1048"/>
    <mergeCell ref="AI1099:AI1104"/>
    <mergeCell ref="C1105:AI1105"/>
    <mergeCell ref="C1106:I1107"/>
    <mergeCell ref="J1106:AB1110"/>
    <mergeCell ref="AC1106:AI1106"/>
    <mergeCell ref="AC1107:AI1107"/>
    <mergeCell ref="C1108:I1108"/>
    <mergeCell ref="AC1108:AI1108"/>
    <mergeCell ref="C1109:I1110"/>
    <mergeCell ref="AC1109:AI1109"/>
    <mergeCell ref="AC1110:AF1110"/>
    <mergeCell ref="AG1110:AH1110"/>
    <mergeCell ref="C1167:AI1167"/>
    <mergeCell ref="C1168:I1169"/>
    <mergeCell ref="J1168:AB1172"/>
    <mergeCell ref="AC1168:AI1168"/>
    <mergeCell ref="AC1169:AI1169"/>
    <mergeCell ref="C1170:I1170"/>
    <mergeCell ref="AC1170:AI1170"/>
    <mergeCell ref="C1171:I1172"/>
    <mergeCell ref="AC1171:AI1171"/>
    <mergeCell ref="AC1172:AF1172"/>
    <mergeCell ref="AG1172:AH1172"/>
    <mergeCell ref="AI1285:AI1290"/>
    <mergeCell ref="C1291:AI1291"/>
    <mergeCell ref="A793:B793"/>
    <mergeCell ref="A855:B855"/>
    <mergeCell ref="A917:B917"/>
    <mergeCell ref="A979:B979"/>
    <mergeCell ref="A1041:B1041"/>
    <mergeCell ref="A1103:B1103"/>
    <mergeCell ref="A1165:B1165"/>
    <mergeCell ref="A1227:B1227"/>
    <mergeCell ref="A1289:B1289"/>
    <mergeCell ref="AI1223:AI1228"/>
    <mergeCell ref="C1229:AI1229"/>
    <mergeCell ref="C1230:I1231"/>
    <mergeCell ref="J1230:AB1234"/>
    <mergeCell ref="AC1230:AI1230"/>
    <mergeCell ref="AC1231:AI1231"/>
    <mergeCell ref="C1232:I1232"/>
    <mergeCell ref="AC1232:AI1232"/>
    <mergeCell ref="C1233:I1234"/>
    <mergeCell ref="AC1233:AI1233"/>
    <mergeCell ref="AC1234:AF1234"/>
    <mergeCell ref="AG1234:AH1234"/>
    <mergeCell ref="AI1161:AI1166"/>
    <mergeCell ref="E51:AG58"/>
    <mergeCell ref="C68:AI94"/>
    <mergeCell ref="C96:AH108"/>
    <mergeCell ref="A5:B5"/>
    <mergeCell ref="A10:B11"/>
    <mergeCell ref="AI107:AI112"/>
    <mergeCell ref="C113:AI113"/>
    <mergeCell ref="M67:Y67"/>
    <mergeCell ref="C61:I62"/>
    <mergeCell ref="J61:AB65"/>
    <mergeCell ref="AC61:AI61"/>
    <mergeCell ref="AC62:AI62"/>
    <mergeCell ref="C63:I63"/>
    <mergeCell ref="AC63:AI63"/>
    <mergeCell ref="C64:I65"/>
    <mergeCell ref="AC64:AI64"/>
    <mergeCell ref="AC65:AF65"/>
    <mergeCell ref="AG65:AH65"/>
    <mergeCell ref="C51:D58"/>
    <mergeCell ref="D46:Q46"/>
    <mergeCell ref="T31:Y31"/>
    <mergeCell ref="Z32:AG32"/>
    <mergeCell ref="D42:I42"/>
    <mergeCell ref="J38:Q38"/>
  </mergeCells>
  <conditionalFormatting sqref="T37:AG39">
    <cfRule type="expression" dxfId="37" priority="85">
      <formula>$J$37&lt;&gt;"Other"</formula>
    </cfRule>
  </conditionalFormatting>
  <conditionalFormatting sqref="D50">
    <cfRule type="expression" dxfId="36" priority="84">
      <formula>$J$49&lt;&gt;"Yes"</formula>
    </cfRule>
  </conditionalFormatting>
  <conditionalFormatting sqref="T45:AG45">
    <cfRule type="expression" dxfId="35" priority="81">
      <formula>OR($J$42="THERMAL COLORATION",$J$42="DISBONDING",$J$42="LOOSE/MISSING FASTENERS",$J$42="OVERSIZING HOLE",$J$42="RIGGING",$J$42="SYSTEM ERROR",$J$42="ALTERNATE PART",$J$42="JAMMING",$J$42="LEAKAGE",$J$42="CORROSION",$J$42="BENT",$J$42="BROKEN")</formula>
    </cfRule>
  </conditionalFormatting>
  <conditionalFormatting sqref="D49:Q49">
    <cfRule type="expression" dxfId="34" priority="80">
      <formula>$J$48="No"</formula>
    </cfRule>
  </conditionalFormatting>
  <conditionalFormatting sqref="T43:AG43">
    <cfRule type="expression" dxfId="33" priority="76">
      <formula>OR($J$42="LOOSE/MISSING FASTENERS",$J$42="RIGGING",$J$42="SYSTEM ERROR",$J$42="ALTERNATE PART",$J$42="JAMMING",$J$42="LEAKAGE")</formula>
    </cfRule>
  </conditionalFormatting>
  <conditionalFormatting sqref="T42:AG42">
    <cfRule type="expression" dxfId="32" priority="75">
      <formula>$J$42&lt;&gt;"LOOSE/MISSING FASTENERS"</formula>
    </cfRule>
  </conditionalFormatting>
  <conditionalFormatting sqref="AE41:AF41">
    <cfRule type="expression" dxfId="31" priority="73">
      <formula>$J$42="LOOSE/MISSING FASTENERS"</formula>
    </cfRule>
  </conditionalFormatting>
  <conditionalFormatting sqref="D20:Q20">
    <cfRule type="expression" dxfId="30" priority="95">
      <formula>AND($Z$17&lt;&gt;"48 hours TAT - Service",$Z$17&lt;&gt;"4 hours TAT - Service")</formula>
    </cfRule>
  </conditionalFormatting>
  <conditionalFormatting sqref="H10:AE10">
    <cfRule type="expression" dxfId="29" priority="97">
      <formula>AND($Z$17&lt;&gt;"48 hours TAT - Service",$Z$17&lt;&gt;"4 hours TAT - Service")</formula>
    </cfRule>
  </conditionalFormatting>
  <conditionalFormatting sqref="C176:AI237">
    <cfRule type="expression" dxfId="28" priority="71">
      <formula>$A$174="No"</formula>
    </cfRule>
  </conditionalFormatting>
  <conditionalFormatting sqref="C238:AI299">
    <cfRule type="expression" dxfId="27" priority="70">
      <formula>$A$236="No"</formula>
    </cfRule>
  </conditionalFormatting>
  <conditionalFormatting sqref="C300:AI361">
    <cfRule type="expression" dxfId="26" priority="61">
      <formula>$A$298="No"</formula>
    </cfRule>
  </conditionalFormatting>
  <conditionalFormatting sqref="C362:AI423">
    <cfRule type="expression" dxfId="25" priority="60">
      <formula>$A$360="No"</formula>
    </cfRule>
  </conditionalFormatting>
  <conditionalFormatting sqref="C424:AI485">
    <cfRule type="expression" dxfId="24" priority="59">
      <formula>$A$422="No"</formula>
    </cfRule>
  </conditionalFormatting>
  <conditionalFormatting sqref="C486:AI547">
    <cfRule type="expression" dxfId="23" priority="58">
      <formula>$A$484="No"</formula>
    </cfRule>
  </conditionalFormatting>
  <conditionalFormatting sqref="C548:AI609">
    <cfRule type="expression" dxfId="22" priority="57">
      <formula>$A$546="No"</formula>
    </cfRule>
  </conditionalFormatting>
  <conditionalFormatting sqref="C610:AI671">
    <cfRule type="expression" dxfId="21" priority="56">
      <formula>$A$608="No"</formula>
    </cfRule>
  </conditionalFormatting>
  <conditionalFormatting sqref="C672:AI733">
    <cfRule type="expression" dxfId="20" priority="55">
      <formula>$A$670="No"</formula>
    </cfRule>
  </conditionalFormatting>
  <conditionalFormatting sqref="C734:AI795">
    <cfRule type="expression" dxfId="19" priority="51">
      <formula>$A$732="No"</formula>
    </cfRule>
  </conditionalFormatting>
  <conditionalFormatting sqref="C796:AI857">
    <cfRule type="expression" dxfId="18" priority="50">
      <formula>$A$794="No"</formula>
    </cfRule>
  </conditionalFormatting>
  <conditionalFormatting sqref="C858:AI919">
    <cfRule type="expression" dxfId="17" priority="49">
      <formula>$A$856="No"</formula>
    </cfRule>
  </conditionalFormatting>
  <conditionalFormatting sqref="C920:AI981">
    <cfRule type="expression" dxfId="16" priority="48">
      <formula>$A$918="No"</formula>
    </cfRule>
  </conditionalFormatting>
  <conditionalFormatting sqref="C982:AI1043">
    <cfRule type="expression" dxfId="15" priority="47">
      <formula>$A$980="No"</formula>
    </cfRule>
  </conditionalFormatting>
  <conditionalFormatting sqref="C1044:AI1105">
    <cfRule type="expression" dxfId="14" priority="46">
      <formula>$A$1042="No"</formula>
    </cfRule>
  </conditionalFormatting>
  <conditionalFormatting sqref="C1106:AI1167">
    <cfRule type="expression" dxfId="13" priority="45">
      <formula>$A$1104="No"</formula>
    </cfRule>
  </conditionalFormatting>
  <conditionalFormatting sqref="C1168:AI1229">
    <cfRule type="expression" dxfId="12" priority="44">
      <formula>$A$1166="No"</formula>
    </cfRule>
  </conditionalFormatting>
  <conditionalFormatting sqref="C1230:AI1291">
    <cfRule type="expression" dxfId="11" priority="43">
      <formula>$A$1228="No"</formula>
    </cfRule>
  </conditionalFormatting>
  <conditionalFormatting sqref="J4:AB5">
    <cfRule type="cellIs" dxfId="10" priority="41" operator="equal">
      <formula>"FIRST PAGE FULLY COMPLETED"</formula>
    </cfRule>
    <cfRule type="cellIs" dxfId="9" priority="42" operator="equal">
      <formula>"ALL YELLOW BOXES MUST BE FILLED-IN"</formula>
    </cfRule>
  </conditionalFormatting>
  <conditionalFormatting sqref="Z18">
    <cfRule type="cellIs" dxfId="8" priority="6" operator="equal">
      <formula>"EXPEDITE"</formula>
    </cfRule>
    <cfRule type="cellIs" dxfId="7" priority="7" operator="equal">
      <formula>"CRITICAL"</formula>
    </cfRule>
    <cfRule type="cellIs" dxfId="6" priority="8" operator="equal">
      <formula>"AOG"</formula>
    </cfRule>
  </conditionalFormatting>
  <conditionalFormatting sqref="T19:AG21">
    <cfRule type="expression" dxfId="5" priority="5">
      <formula>$Z$16="NO - Please fill the 'Submittal Date'"</formula>
    </cfRule>
  </conditionalFormatting>
  <conditionalFormatting sqref="T19:AG19">
    <cfRule type="expression" dxfId="4" priority="4">
      <formula>$Z$16="NO - Please fill the 'Submittal Date'"</formula>
    </cfRule>
  </conditionalFormatting>
  <conditionalFormatting sqref="T21:AG21">
    <cfRule type="expression" dxfId="3" priority="3">
      <formula>$Z$16="NO - Please fill the 'Submittal Date'"</formula>
    </cfRule>
  </conditionalFormatting>
  <conditionalFormatting sqref="T17:AG17">
    <cfRule type="expression" dxfId="2" priority="1">
      <formula>$Z$16="YES"</formula>
    </cfRule>
    <cfRule type="expression" dxfId="1" priority="2">
      <formula>$Z$16="YES"</formula>
    </cfRule>
  </conditionalFormatting>
  <dataValidations xWindow="943" yWindow="659" count="32">
    <dataValidation type="date" errorStyle="warning" allowBlank="1" showInputMessage="1" showErrorMessage="1" sqref="Z17 W20">
      <formula1>42005</formula1>
      <formula2>401768</formula2>
    </dataValidation>
    <dataValidation type="time" allowBlank="1" showInputMessage="1" showErrorMessage="1" sqref="AD20">
      <formula1>0</formula1>
      <formula2>0.999305555555556</formula2>
    </dataValidation>
    <dataValidation type="whole" allowBlank="1" showInputMessage="1" showErrorMessage="1" sqref="M19:Q20">
      <formula1>0</formula1>
      <formula2>9.99999999999999E+24</formula2>
    </dataValidation>
    <dataValidation type="whole" allowBlank="1" showInputMessage="1" showErrorMessage="1" sqref="Z23:AG23">
      <formula1>0</formula1>
      <formula2>999999</formula2>
    </dataValidation>
    <dataValidation type="textLength" allowBlank="1" showInputMessage="1" showErrorMessage="1" sqref="J25:Q25">
      <formula1>0</formula1>
      <formula2>10</formula2>
    </dataValidation>
    <dataValidation type="custom" allowBlank="1" showInputMessage="1" showErrorMessage="1" sqref="Z28:AG28">
      <formula1>EXACT(Z28,UPPER(Z28))</formula1>
    </dataValidation>
    <dataValidation type="date" allowBlank="1" showInputMessage="1" showErrorMessage="1" sqref="AC4:AI4">
      <formula1>42005</formula1>
      <formula2>401768</formula2>
    </dataValidation>
    <dataValidation type="custom" allowBlank="1" showInputMessage="1" showErrorMessage="1" promptTitle=" " sqref="J16:Q16">
      <formula1>EXACT(J16,UPPER(J16))</formula1>
    </dataValidation>
    <dataValidation type="decimal" allowBlank="1" showInputMessage="1" showErrorMessage="1" sqref="Z43:AG44 J31:Q32 Z24:AG25">
      <formula1>0</formula1>
      <formula2>9.99999999999999E+24</formula2>
    </dataValidation>
    <dataValidation type="custom" allowBlank="1" showInputMessage="1" showErrorMessage="1" error="This email address is not valid" sqref="J18:Q18">
      <formula1>COUNTIF(J18,"*@*")</formula1>
    </dataValidation>
    <dataValidation type="decimal" allowBlank="1" showInputMessage="1" showErrorMessage="1" sqref="Z49:AD49">
      <formula1>0</formula1>
      <formula2>9.99999999999999E+33</formula2>
    </dataValidation>
    <dataValidation type="list" errorStyle="warning" allowBlank="1" showInputMessage="1" showErrorMessage="1" error="Another entry than list is only acceptable for new requester entity not yet in the list" sqref="J17:Q17">
      <formula1>Requester</formula1>
    </dataValidation>
    <dataValidation type="list" allowBlank="1" showInputMessage="1" showErrorMessage="1" sqref="J43:Q43">
      <formula1>AffectedArea</formula1>
    </dataValidation>
    <dataValidation type="list" allowBlank="1" showInputMessage="1" showErrorMessage="1" sqref="J45:Q45">
      <formula1>MainLoc</formula1>
    </dataValidation>
    <dataValidation type="list" allowBlank="1" showInputMessage="1" showErrorMessage="1" sqref="Z45:AG45">
      <formula1>Affectedplies</formula1>
    </dataValidation>
    <dataValidation type="list" allowBlank="1" showInputMessage="1" showErrorMessage="1" sqref="J44:Q44">
      <formula1>OClocnacelle</formula1>
    </dataValidation>
    <dataValidation type="list" allowBlank="1" showInputMessage="1" showErrorMessage="1" sqref="J48:Q48">
      <formula1>NDTperformed</formula1>
    </dataValidation>
    <dataValidation type="list" allowBlank="1" showInputMessage="1" showErrorMessage="1" sqref="J49:Q49">
      <formula1>Findings</formula1>
    </dataValidation>
    <dataValidation type="list" allowBlank="1" showInputMessage="1" showErrorMessage="1" sqref="AE41:AF41">
      <formula1>mminch</formula1>
    </dataValidation>
    <dataValidation type="list" allowBlank="1" showInputMessage="1" showErrorMessage="1" sqref="Z31:AG31">
      <formula1>EnginePosition</formula1>
    </dataValidation>
    <dataValidation type="list" allowBlank="1" showInputMessage="1" showErrorMessage="1" sqref="J23:Q23">
      <formula1>Program</formula1>
    </dataValidation>
    <dataValidation type="list" allowBlank="1" showInputMessage="1" showErrorMessage="1" sqref="T44:Y44">
      <formula1>DepthRemainingThick</formula1>
    </dataValidation>
    <dataValidation type="list" allowBlank="1" showInputMessage="1" showErrorMessage="1" sqref="Z21">
      <formula1>AircLocation</formula1>
    </dataValidation>
    <dataValidation type="list" allowBlank="1" showInputMessage="1" showErrorMessage="1" sqref="J38:Q38">
      <formula1>Operconsequences</formula1>
    </dataValidation>
    <dataValidation type="list" allowBlank="1" showInputMessage="1" showErrorMessage="1" sqref="J42:Q42">
      <formula1>MaindamageType</formula1>
    </dataValidation>
    <dataValidation type="list" allowBlank="1" showInputMessage="1" showErrorMessage="1" sqref="J37:Q37">
      <formula1>Rootcause</formula1>
    </dataValidation>
    <dataValidation type="list" allowBlank="1" showInputMessage="1" showErrorMessage="1" sqref="J24:Q24">
      <formula1>Airline</formula1>
    </dataValidation>
    <dataValidation type="list" allowBlank="1" showInputMessage="1" showErrorMessage="1" sqref="J34:Q34">
      <formula1>ATA</formula1>
    </dataValidation>
    <dataValidation type="list" allowBlank="1" showInputMessage="1" showErrorMessage="1" sqref="J28:Q28">
      <formula1>EndItem</formula1>
    </dataValidation>
    <dataValidation type="list" allowBlank="1" showInputMessage="1" showErrorMessage="1" sqref="J39:Q39">
      <formula1>NacelleSituation</formula1>
    </dataValidation>
    <dataValidation type="list" allowBlank="1" showInputMessage="1" showErrorMessage="1" sqref="Z32:AG32">
      <formula1>LHRH</formula1>
    </dataValidation>
    <dataValidation type="list" allowBlank="1" showInputMessage="1" showErrorMessage="1" sqref="A174 A236 A298 A360 A422 A484 A546 A608 A670 A732 A794 A856 A918 A980 A1042 A1104 A1166 A1228">
      <formula1>YesNo</formula1>
    </dataValidation>
  </dataValidations>
  <hyperlinks>
    <hyperlink ref="H9" r:id="rId1"/>
  </hyperlinks>
  <pageMargins left="0.39370078740157483" right="0.19685039370078741" top="0.74803149606299213" bottom="0.74803149606299213" header="0.31496062992125984" footer="0.31496062992125984"/>
  <pageSetup paperSize="9" scale="79" orientation="portrait" r:id="rId2"/>
  <headerFooter>
    <oddHeader>&amp;C&amp;"Calibri"&amp;10&amp;KFF8C00C2 - Confidential&amp;1#</oddHeader>
  </headerFooter>
  <rowBreaks count="20" manualBreakCount="20">
    <brk id="60" min="2" max="34" man="1"/>
    <brk id="113" min="2" max="34" man="1"/>
    <brk id="175" min="2" max="34" man="1"/>
    <brk id="237" min="2" max="34" man="1"/>
    <brk id="299" min="2" max="34" man="1"/>
    <brk id="361" min="2" max="34" man="1"/>
    <brk id="423" min="2" max="34" man="1"/>
    <brk id="485" min="2" max="34" man="1"/>
    <brk id="547" min="2" max="34" man="1"/>
    <brk id="609" min="2" max="34" man="1"/>
    <brk id="671" min="2" max="34" man="1"/>
    <brk id="733" min="2" max="34" man="1"/>
    <brk id="795" min="2" max="34" man="1"/>
    <brk id="857" min="2" max="34" man="1"/>
    <brk id="919" min="2" max="34" man="1"/>
    <brk id="981" min="2" max="34" man="1"/>
    <brk id="1043" min="2" max="34" man="1"/>
    <brk id="1105" min="2" max="34" man="1"/>
    <brk id="1167" min="2" max="34" man="1"/>
    <brk id="1229" min="2" max="34" man="1"/>
  </rowBreaks>
  <drawing r:id="rId3"/>
  <legacyDrawing r:id="rId4"/>
  <controls>
    <mc:AlternateContent xmlns:mc="http://schemas.openxmlformats.org/markup-compatibility/2006">
      <mc:Choice Requires="x14">
        <control shapeId="1166" r:id="rId5" name="CommandButton1">
          <controlPr defaultSize="0" autoLine="0" r:id="rId6">
            <anchor moveWithCells="1">
              <from>
                <xdr:col>0</xdr:col>
                <xdr:colOff>28575</xdr:colOff>
                <xdr:row>4</xdr:row>
                <xdr:rowOff>180975</xdr:rowOff>
              </from>
              <to>
                <xdr:col>1</xdr:col>
                <xdr:colOff>200025</xdr:colOff>
                <xdr:row>6</xdr:row>
                <xdr:rowOff>95250</xdr:rowOff>
              </to>
            </anchor>
          </controlPr>
        </control>
      </mc:Choice>
      <mc:Fallback>
        <control shapeId="1166" r:id="rId5" name="CommandButton1"/>
      </mc:Fallback>
    </mc:AlternateContent>
    <mc:AlternateContent xmlns:mc="http://schemas.openxmlformats.org/markup-compatibility/2006">
      <mc:Choice Requires="x14">
        <control shapeId="1169" r:id="rId7" name="CommandButton2">
          <controlPr defaultSize="0" autoLine="0" r:id="rId8">
            <anchor moveWithCells="1">
              <from>
                <xdr:col>0</xdr:col>
                <xdr:colOff>28575</xdr:colOff>
                <xdr:row>10</xdr:row>
                <xdr:rowOff>171450</xdr:rowOff>
              </from>
              <to>
                <xdr:col>1</xdr:col>
                <xdr:colOff>209550</xdr:colOff>
                <xdr:row>12</xdr:row>
                <xdr:rowOff>95250</xdr:rowOff>
              </to>
            </anchor>
          </controlPr>
        </control>
      </mc:Choice>
      <mc:Fallback>
        <control shapeId="1169" r:id="rId7" name="CommandButton2"/>
      </mc:Fallback>
    </mc:AlternateContent>
  </controls>
  <extLst>
    <ext xmlns:x14="http://schemas.microsoft.com/office/spreadsheetml/2009/9/main" uri="{CCE6A557-97BC-4b89-ADB6-D9C93CAAB3DF}">
      <x14:dataValidations xmlns:xm="http://schemas.microsoft.com/office/excel/2006/main" xWindow="943" yWindow="659" count="2">
        <x14:dataValidation type="list" allowBlank="1" showInputMessage="1" showErrorMessage="1">
          <x14:formula1>
            <xm:f>LIST!$P$2:$P$13</xm:f>
          </x14:formula1>
          <xm:sqref>Z42</xm:sqref>
        </x14:dataValidation>
        <x14:dataValidation type="list" allowBlank="1" showInputMessage="1" showErrorMessage="1">
          <x14:formula1>
            <xm:f>LIST!$A$15:$A$16</xm:f>
          </x14:formula1>
          <xm:sqref>Z16:AG16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rgb="FF00B0F0"/>
  </sheetPr>
  <dimension ref="A1:U37"/>
  <sheetViews>
    <sheetView zoomScaleNormal="100" zoomScaleSheetLayoutView="85" workbookViewId="0">
      <selection activeCell="D14" sqref="D14"/>
    </sheetView>
  </sheetViews>
  <sheetFormatPr baseColWidth="10" defaultColWidth="11.42578125" defaultRowHeight="15" x14ac:dyDescent="0.25"/>
  <cols>
    <col min="1" max="1" width="11.42578125" style="248"/>
    <col min="2" max="16384" width="11.42578125" style="233"/>
  </cols>
  <sheetData>
    <row r="1" spans="1:21" ht="33.75" x14ac:dyDescent="0.25">
      <c r="A1" s="229"/>
      <c r="B1" s="230"/>
      <c r="C1" s="230"/>
      <c r="D1" s="230"/>
      <c r="E1" s="230"/>
      <c r="F1" s="230"/>
      <c r="G1" s="230"/>
      <c r="H1" s="231" t="s">
        <v>3703</v>
      </c>
      <c r="I1" s="9"/>
      <c r="J1" s="230"/>
      <c r="K1" s="230"/>
      <c r="L1" s="230"/>
      <c r="M1" s="230"/>
      <c r="N1" s="230"/>
      <c r="O1" s="230"/>
      <c r="P1" s="230"/>
      <c r="Q1" s="230"/>
      <c r="R1" s="230"/>
      <c r="S1" s="230"/>
      <c r="T1" s="230"/>
      <c r="U1" s="232"/>
    </row>
    <row r="2" spans="1:21" ht="4.5" customHeight="1" x14ac:dyDescent="0.25">
      <c r="A2" s="227"/>
      <c r="B2" s="21"/>
      <c r="C2" s="21"/>
      <c r="D2" s="21"/>
      <c r="E2" s="21"/>
      <c r="F2" s="21"/>
      <c r="G2" s="21"/>
      <c r="H2" s="21"/>
      <c r="I2" s="21"/>
      <c r="J2" s="21"/>
      <c r="K2" s="21"/>
      <c r="L2" s="21"/>
      <c r="M2" s="21"/>
      <c r="N2" s="21"/>
      <c r="O2" s="21"/>
      <c r="P2" s="21"/>
      <c r="Q2" s="21"/>
      <c r="R2" s="21"/>
      <c r="S2" s="21"/>
      <c r="T2" s="21"/>
      <c r="U2" s="234"/>
    </row>
    <row r="3" spans="1:21" ht="18" x14ac:dyDescent="0.25">
      <c r="A3" s="235" t="s">
        <v>3679</v>
      </c>
      <c r="B3" s="21"/>
      <c r="C3" s="21"/>
      <c r="D3" s="21"/>
      <c r="E3" s="21"/>
      <c r="F3" s="21"/>
      <c r="G3" s="21"/>
      <c r="H3" s="21"/>
      <c r="I3" s="21"/>
      <c r="J3" s="21"/>
      <c r="K3" s="21"/>
      <c r="L3" s="21"/>
      <c r="M3" s="21"/>
      <c r="N3" s="21"/>
      <c r="O3" s="21"/>
      <c r="P3" s="21"/>
      <c r="Q3" s="21"/>
      <c r="R3" s="21"/>
      <c r="S3" s="21"/>
      <c r="T3" s="21"/>
      <c r="U3" s="234"/>
    </row>
    <row r="4" spans="1:21" x14ac:dyDescent="0.25">
      <c r="A4" s="236" t="s">
        <v>3680</v>
      </c>
      <c r="B4" s="296" t="s">
        <v>3820</v>
      </c>
      <c r="C4" s="21"/>
      <c r="D4" s="21"/>
      <c r="E4" s="21"/>
      <c r="F4" s="21"/>
      <c r="G4" s="21"/>
      <c r="H4" s="21"/>
      <c r="I4" s="21"/>
      <c r="J4" s="21"/>
      <c r="K4" s="21"/>
      <c r="L4" s="21"/>
      <c r="M4" s="21"/>
      <c r="N4" s="21"/>
      <c r="O4" s="21"/>
      <c r="P4" s="21"/>
      <c r="Q4" s="21"/>
      <c r="R4" s="21"/>
      <c r="S4" s="21"/>
      <c r="T4" s="21"/>
      <c r="U4" s="234"/>
    </row>
    <row r="5" spans="1:21" x14ac:dyDescent="0.25">
      <c r="A5" s="236" t="s">
        <v>3681</v>
      </c>
      <c r="B5" s="237" t="s">
        <v>3821</v>
      </c>
      <c r="C5" s="21"/>
      <c r="D5" s="21"/>
      <c r="E5" s="21"/>
      <c r="F5" s="21"/>
      <c r="G5" s="21"/>
      <c r="H5" s="21"/>
      <c r="I5" s="21"/>
      <c r="J5" s="21"/>
      <c r="K5" s="21"/>
      <c r="L5" s="21"/>
      <c r="M5" s="21"/>
      <c r="N5" s="21"/>
      <c r="O5" s="21"/>
      <c r="P5" s="21"/>
      <c r="Q5" s="21"/>
      <c r="R5" s="21"/>
      <c r="S5" s="21"/>
      <c r="T5" s="21"/>
      <c r="U5" s="234"/>
    </row>
    <row r="6" spans="1:21" x14ac:dyDescent="0.25">
      <c r="A6" s="236" t="s">
        <v>3681</v>
      </c>
      <c r="B6" s="237" t="s">
        <v>3827</v>
      </c>
      <c r="C6" s="21"/>
      <c r="D6" s="21"/>
      <c r="E6" s="21"/>
      <c r="F6" s="21"/>
      <c r="G6" s="21"/>
      <c r="H6" s="21"/>
      <c r="I6" s="21"/>
      <c r="J6" s="21"/>
      <c r="K6" s="21"/>
      <c r="L6" s="21"/>
      <c r="M6" s="21"/>
      <c r="N6" s="21"/>
      <c r="O6" s="21"/>
      <c r="P6" s="21"/>
      <c r="Q6" s="21"/>
      <c r="R6" s="21"/>
      <c r="S6" s="21"/>
      <c r="T6" s="21"/>
      <c r="U6" s="234"/>
    </row>
    <row r="7" spans="1:21" x14ac:dyDescent="0.25">
      <c r="A7" s="238"/>
      <c r="B7" s="21"/>
      <c r="C7" s="21"/>
      <c r="D7" s="21"/>
      <c r="E7" s="21"/>
      <c r="F7" s="21"/>
      <c r="G7" s="21"/>
      <c r="H7" s="21"/>
      <c r="I7" s="21"/>
      <c r="J7" s="21"/>
      <c r="K7" s="21"/>
      <c r="L7" s="21"/>
      <c r="M7" s="21"/>
      <c r="N7" s="21"/>
      <c r="O7" s="21"/>
      <c r="P7" s="21"/>
      <c r="Q7" s="21"/>
      <c r="R7" s="21"/>
      <c r="S7" s="21"/>
      <c r="T7" s="21"/>
      <c r="U7" s="234"/>
    </row>
    <row r="8" spans="1:21" ht="18" x14ac:dyDescent="0.25">
      <c r="A8" s="235" t="s">
        <v>3682</v>
      </c>
      <c r="B8" s="21"/>
      <c r="C8" s="21"/>
      <c r="D8" s="21"/>
      <c r="E8" s="21"/>
      <c r="F8" s="21"/>
      <c r="G8" s="21"/>
      <c r="H8" s="21"/>
      <c r="I8" s="21"/>
      <c r="J8" s="21"/>
      <c r="K8" s="21"/>
      <c r="L8" s="21"/>
      <c r="M8" s="21"/>
      <c r="N8" s="21"/>
      <c r="O8" s="21"/>
      <c r="P8" s="21"/>
      <c r="Q8" s="21"/>
      <c r="R8" s="21"/>
      <c r="S8" s="21"/>
      <c r="T8" s="21"/>
      <c r="U8" s="234"/>
    </row>
    <row r="9" spans="1:21" x14ac:dyDescent="0.25">
      <c r="A9" s="236" t="s">
        <v>3681</v>
      </c>
      <c r="B9" s="237" t="s">
        <v>3822</v>
      </c>
      <c r="C9" s="21"/>
      <c r="D9" s="21"/>
      <c r="E9" s="21"/>
      <c r="F9" s="21"/>
      <c r="G9" s="21"/>
      <c r="H9" s="21"/>
      <c r="I9" s="21"/>
      <c r="J9" s="21"/>
      <c r="K9" s="21"/>
      <c r="L9" s="21"/>
      <c r="M9" s="21"/>
      <c r="N9" s="21"/>
      <c r="O9" s="21"/>
      <c r="P9" s="21"/>
      <c r="Q9" s="21"/>
      <c r="R9" s="21"/>
      <c r="S9" s="21"/>
      <c r="T9" s="21"/>
      <c r="U9" s="234"/>
    </row>
    <row r="10" spans="1:21" x14ac:dyDescent="0.25">
      <c r="A10" s="236" t="s">
        <v>3681</v>
      </c>
      <c r="B10" s="237" t="s">
        <v>3823</v>
      </c>
      <c r="C10" s="21"/>
      <c r="D10" s="21"/>
      <c r="E10" s="21"/>
      <c r="F10" s="21"/>
      <c r="G10" s="21"/>
      <c r="H10" s="21"/>
      <c r="I10" s="21"/>
      <c r="J10" s="21"/>
      <c r="K10" s="21"/>
      <c r="L10" s="21"/>
      <c r="M10" s="21"/>
      <c r="N10" s="21"/>
      <c r="O10" s="21"/>
      <c r="P10" s="21"/>
      <c r="Q10" s="21"/>
      <c r="R10" s="21"/>
      <c r="S10" s="21"/>
      <c r="T10" s="21"/>
      <c r="U10" s="234"/>
    </row>
    <row r="11" spans="1:21" x14ac:dyDescent="0.25">
      <c r="A11" s="236" t="s">
        <v>3681</v>
      </c>
      <c r="B11" s="237" t="s">
        <v>3683</v>
      </c>
      <c r="C11" s="21"/>
      <c r="D11" s="21"/>
      <c r="E11" s="21"/>
      <c r="F11" s="21"/>
      <c r="G11" s="21"/>
      <c r="H11" s="21"/>
      <c r="I11" s="21"/>
      <c r="J11" s="21"/>
      <c r="K11" s="21"/>
      <c r="L11" s="21"/>
      <c r="M11" s="21"/>
      <c r="N11" s="21"/>
      <c r="O11" s="21"/>
      <c r="P11" s="21"/>
      <c r="Q11" s="21"/>
      <c r="R11" s="21"/>
      <c r="S11" s="21"/>
      <c r="T11" s="21"/>
      <c r="U11" s="234"/>
    </row>
    <row r="12" spans="1:21" x14ac:dyDescent="0.25">
      <c r="A12" s="227"/>
      <c r="B12" s="239" t="s">
        <v>3684</v>
      </c>
      <c r="C12" s="21"/>
      <c r="D12" s="21"/>
      <c r="E12" s="21"/>
      <c r="F12" s="21"/>
      <c r="G12" s="21"/>
      <c r="H12" s="21"/>
      <c r="I12" s="21"/>
      <c r="J12" s="21"/>
      <c r="K12" s="21"/>
      <c r="L12" s="21"/>
      <c r="M12" s="21"/>
      <c r="N12" s="21"/>
      <c r="O12" s="21"/>
      <c r="P12" s="21"/>
      <c r="Q12" s="21"/>
      <c r="R12" s="21"/>
      <c r="S12" s="21"/>
      <c r="T12" s="21"/>
      <c r="U12" s="234"/>
    </row>
    <row r="13" spans="1:21" x14ac:dyDescent="0.25">
      <c r="A13" s="227"/>
      <c r="B13" s="239" t="s">
        <v>3685</v>
      </c>
      <c r="C13" s="21"/>
      <c r="D13" s="21"/>
      <c r="E13" s="21"/>
      <c r="F13" s="21"/>
      <c r="G13" s="21"/>
      <c r="H13" s="21"/>
      <c r="I13" s="21"/>
      <c r="J13" s="21"/>
      <c r="K13" s="21"/>
      <c r="L13" s="21"/>
      <c r="M13" s="21"/>
      <c r="N13" s="21"/>
      <c r="O13" s="21"/>
      <c r="P13" s="21"/>
      <c r="Q13" s="21"/>
      <c r="R13" s="21"/>
      <c r="S13" s="21"/>
      <c r="T13" s="21"/>
      <c r="U13" s="234"/>
    </row>
    <row r="14" spans="1:21" x14ac:dyDescent="0.25">
      <c r="A14" s="227"/>
      <c r="B14" s="239" t="s">
        <v>3686</v>
      </c>
      <c r="C14" s="21"/>
      <c r="D14" s="21"/>
      <c r="E14" s="21"/>
      <c r="F14" s="21"/>
      <c r="G14" s="21"/>
      <c r="H14" s="21"/>
      <c r="I14" s="21"/>
      <c r="J14" s="21"/>
      <c r="K14" s="21"/>
      <c r="L14" s="21"/>
      <c r="M14" s="21"/>
      <c r="N14" s="21"/>
      <c r="O14" s="21"/>
      <c r="P14" s="21"/>
      <c r="Q14" s="21"/>
      <c r="R14" s="21"/>
      <c r="S14" s="21"/>
      <c r="T14" s="21"/>
      <c r="U14" s="234"/>
    </row>
    <row r="15" spans="1:21" x14ac:dyDescent="0.25">
      <c r="A15" s="227"/>
      <c r="B15" s="239" t="s">
        <v>3687</v>
      </c>
      <c r="C15" s="21"/>
      <c r="D15" s="21"/>
      <c r="E15" s="21"/>
      <c r="F15" s="21"/>
      <c r="G15" s="21"/>
      <c r="H15" s="21"/>
      <c r="I15" s="21"/>
      <c r="J15" s="21"/>
      <c r="K15" s="21"/>
      <c r="L15" s="21"/>
      <c r="M15" s="21"/>
      <c r="N15" s="21"/>
      <c r="O15" s="21"/>
      <c r="P15" s="21"/>
      <c r="Q15" s="21"/>
      <c r="R15" s="21"/>
      <c r="S15" s="21"/>
      <c r="T15" s="21"/>
      <c r="U15" s="234"/>
    </row>
    <row r="16" spans="1:21" x14ac:dyDescent="0.25">
      <c r="A16" s="227"/>
      <c r="B16" s="239" t="s">
        <v>3688</v>
      </c>
      <c r="C16" s="21"/>
      <c r="D16" s="21"/>
      <c r="E16" s="21"/>
      <c r="F16" s="21"/>
      <c r="G16" s="21"/>
      <c r="H16" s="21"/>
      <c r="I16" s="21"/>
      <c r="J16" s="21"/>
      <c r="K16" s="21"/>
      <c r="L16" s="21"/>
      <c r="M16" s="21"/>
      <c r="N16" s="21"/>
      <c r="O16" s="21"/>
      <c r="P16" s="21"/>
      <c r="Q16" s="21"/>
      <c r="R16" s="21"/>
      <c r="S16" s="21"/>
      <c r="T16" s="21"/>
      <c r="U16" s="234"/>
    </row>
    <row r="17" spans="1:21" x14ac:dyDescent="0.25">
      <c r="A17" s="236" t="s">
        <v>3681</v>
      </c>
      <c r="B17" s="237" t="s">
        <v>3701</v>
      </c>
      <c r="C17" s="21"/>
      <c r="D17" s="21"/>
      <c r="E17" s="21"/>
      <c r="F17" s="21"/>
      <c r="G17" s="21"/>
      <c r="H17" s="21"/>
      <c r="I17" s="21"/>
      <c r="J17" s="21"/>
      <c r="K17" s="21"/>
      <c r="L17" s="21"/>
      <c r="M17" s="21"/>
      <c r="N17" s="21"/>
      <c r="O17" s="21"/>
      <c r="P17" s="21"/>
      <c r="Q17" s="21"/>
      <c r="R17" s="21"/>
      <c r="S17" s="21"/>
      <c r="T17" s="21"/>
      <c r="U17" s="234"/>
    </row>
    <row r="18" spans="1:21" x14ac:dyDescent="0.25">
      <c r="A18" s="238"/>
      <c r="B18" s="21"/>
      <c r="C18" s="21"/>
      <c r="D18" s="21"/>
      <c r="E18" s="21"/>
      <c r="F18" s="21"/>
      <c r="G18" s="21"/>
      <c r="H18" s="21"/>
      <c r="I18" s="21"/>
      <c r="J18" s="21"/>
      <c r="K18" s="21"/>
      <c r="L18" s="21"/>
      <c r="M18" s="21"/>
      <c r="N18" s="21"/>
      <c r="O18" s="21"/>
      <c r="P18" s="21"/>
      <c r="Q18" s="21"/>
      <c r="R18" s="21"/>
      <c r="S18" s="21"/>
      <c r="T18" s="21"/>
      <c r="U18" s="234"/>
    </row>
    <row r="19" spans="1:21" x14ac:dyDescent="0.25">
      <c r="A19" s="236" t="s">
        <v>3681</v>
      </c>
      <c r="B19" s="237" t="s">
        <v>3689</v>
      </c>
      <c r="C19" s="21"/>
      <c r="D19" s="21"/>
      <c r="E19" s="21"/>
      <c r="F19" s="21"/>
      <c r="G19" s="21"/>
      <c r="H19" s="21"/>
      <c r="I19" s="21"/>
      <c r="J19" s="21"/>
      <c r="K19" s="21"/>
      <c r="L19" s="21"/>
      <c r="M19" s="21"/>
      <c r="N19" s="21"/>
      <c r="O19" s="21"/>
      <c r="P19" s="21"/>
      <c r="Q19" s="21"/>
      <c r="R19" s="21"/>
      <c r="S19" s="21"/>
      <c r="T19" s="21"/>
      <c r="U19" s="234"/>
    </row>
    <row r="20" spans="1:21" ht="15.75" thickBot="1" x14ac:dyDescent="0.3">
      <c r="A20" s="240"/>
      <c r="B20" s="21"/>
      <c r="C20" s="21"/>
      <c r="D20" s="21"/>
      <c r="E20" s="21"/>
      <c r="F20" s="21"/>
      <c r="G20" s="21"/>
      <c r="H20" s="21"/>
      <c r="I20" s="21"/>
      <c r="J20" s="21"/>
      <c r="K20" s="21"/>
      <c r="L20" s="21"/>
      <c r="M20" s="21"/>
      <c r="N20" s="21"/>
      <c r="O20" s="21"/>
      <c r="P20" s="21"/>
      <c r="Q20" s="21"/>
      <c r="R20" s="21"/>
      <c r="S20" s="21"/>
      <c r="T20" s="21"/>
      <c r="U20" s="234"/>
    </row>
    <row r="21" spans="1:21" ht="47.25" customHeight="1" x14ac:dyDescent="0.25">
      <c r="A21" s="241"/>
      <c r="B21" s="21"/>
      <c r="C21" s="562" t="s">
        <v>3690</v>
      </c>
      <c r="D21" s="563"/>
      <c r="E21" s="563"/>
      <c r="F21" s="563"/>
      <c r="G21" s="568" t="s">
        <v>3691</v>
      </c>
      <c r="H21" s="568"/>
      <c r="I21" s="568"/>
      <c r="J21" s="568"/>
      <c r="K21" s="568"/>
      <c r="L21" s="568"/>
      <c r="M21" s="568"/>
      <c r="N21" s="568"/>
      <c r="O21" s="568"/>
      <c r="P21" s="568"/>
      <c r="Q21" s="568"/>
      <c r="R21" s="569"/>
      <c r="S21" s="21"/>
      <c r="T21" s="21"/>
      <c r="U21" s="234"/>
    </row>
    <row r="22" spans="1:21" ht="47.25" customHeight="1" x14ac:dyDescent="0.25">
      <c r="A22" s="242"/>
      <c r="B22" s="21"/>
      <c r="C22" s="564" t="s">
        <v>3692</v>
      </c>
      <c r="D22" s="565"/>
      <c r="E22" s="565"/>
      <c r="F22" s="565"/>
      <c r="G22" s="558" t="s">
        <v>3693</v>
      </c>
      <c r="H22" s="558"/>
      <c r="I22" s="558"/>
      <c r="J22" s="558"/>
      <c r="K22" s="558"/>
      <c r="L22" s="558"/>
      <c r="M22" s="558"/>
      <c r="N22" s="558"/>
      <c r="O22" s="558"/>
      <c r="P22" s="558"/>
      <c r="Q22" s="558"/>
      <c r="R22" s="559"/>
      <c r="S22" s="21"/>
      <c r="T22" s="21"/>
      <c r="U22" s="234"/>
    </row>
    <row r="23" spans="1:21" ht="47.25" customHeight="1" x14ac:dyDescent="0.25">
      <c r="A23" s="243"/>
      <c r="B23" s="21"/>
      <c r="C23" s="564" t="s">
        <v>3694</v>
      </c>
      <c r="D23" s="565"/>
      <c r="E23" s="565"/>
      <c r="F23" s="565"/>
      <c r="G23" s="558" t="s">
        <v>3704</v>
      </c>
      <c r="H23" s="558"/>
      <c r="I23" s="558"/>
      <c r="J23" s="558"/>
      <c r="K23" s="558"/>
      <c r="L23" s="558"/>
      <c r="M23" s="558"/>
      <c r="N23" s="558"/>
      <c r="O23" s="558"/>
      <c r="P23" s="558"/>
      <c r="Q23" s="558"/>
      <c r="R23" s="559"/>
      <c r="S23" s="21"/>
      <c r="T23" s="21"/>
      <c r="U23" s="234"/>
    </row>
    <row r="24" spans="1:21" ht="47.25" customHeight="1" x14ac:dyDescent="0.25">
      <c r="A24" s="227"/>
      <c r="B24" s="21"/>
      <c r="C24" s="564" t="s">
        <v>3695</v>
      </c>
      <c r="D24" s="565"/>
      <c r="E24" s="565"/>
      <c r="F24" s="565"/>
      <c r="G24" s="558" t="s">
        <v>3696</v>
      </c>
      <c r="H24" s="558"/>
      <c r="I24" s="558"/>
      <c r="J24" s="558"/>
      <c r="K24" s="558"/>
      <c r="L24" s="558"/>
      <c r="M24" s="558"/>
      <c r="N24" s="558"/>
      <c r="O24" s="558"/>
      <c r="P24" s="558"/>
      <c r="Q24" s="558"/>
      <c r="R24" s="559"/>
      <c r="S24" s="21"/>
      <c r="T24" s="21"/>
      <c r="U24" s="234"/>
    </row>
    <row r="25" spans="1:21" ht="47.25" customHeight="1" x14ac:dyDescent="0.25">
      <c r="A25" s="227"/>
      <c r="B25" s="21"/>
      <c r="C25" s="564" t="s">
        <v>3697</v>
      </c>
      <c r="D25" s="565"/>
      <c r="E25" s="565"/>
      <c r="F25" s="565"/>
      <c r="G25" s="558" t="s">
        <v>3698</v>
      </c>
      <c r="H25" s="558"/>
      <c r="I25" s="558"/>
      <c r="J25" s="558"/>
      <c r="K25" s="558"/>
      <c r="L25" s="558"/>
      <c r="M25" s="558"/>
      <c r="N25" s="558"/>
      <c r="O25" s="558"/>
      <c r="P25" s="558"/>
      <c r="Q25" s="558"/>
      <c r="R25" s="559"/>
      <c r="S25" s="21"/>
      <c r="T25" s="21"/>
      <c r="U25" s="234"/>
    </row>
    <row r="26" spans="1:21" ht="47.25" customHeight="1" thickBot="1" x14ac:dyDescent="0.3">
      <c r="A26" s="227"/>
      <c r="B26" s="21"/>
      <c r="C26" s="566" t="s">
        <v>3699</v>
      </c>
      <c r="D26" s="567"/>
      <c r="E26" s="567"/>
      <c r="F26" s="567"/>
      <c r="G26" s="560" t="s">
        <v>3700</v>
      </c>
      <c r="H26" s="560"/>
      <c r="I26" s="560"/>
      <c r="J26" s="560"/>
      <c r="K26" s="560"/>
      <c r="L26" s="560"/>
      <c r="M26" s="560"/>
      <c r="N26" s="560"/>
      <c r="O26" s="560"/>
      <c r="P26" s="560"/>
      <c r="Q26" s="560"/>
      <c r="R26" s="561"/>
      <c r="S26" s="21"/>
      <c r="T26" s="21"/>
      <c r="U26" s="234"/>
    </row>
    <row r="27" spans="1:21" ht="12" customHeight="1" x14ac:dyDescent="0.25">
      <c r="A27" s="227"/>
      <c r="B27" s="21"/>
      <c r="C27" s="244"/>
      <c r="D27" s="244"/>
      <c r="E27" s="244"/>
      <c r="F27" s="244"/>
      <c r="G27" s="21"/>
      <c r="H27" s="21"/>
      <c r="I27" s="21"/>
      <c r="J27" s="21"/>
      <c r="K27" s="244"/>
      <c r="L27" s="244"/>
      <c r="M27" s="244"/>
      <c r="N27" s="244"/>
      <c r="O27" s="244"/>
      <c r="P27" s="244"/>
      <c r="Q27" s="244"/>
      <c r="R27" s="21"/>
      <c r="S27" s="21"/>
      <c r="T27" s="21"/>
      <c r="U27" s="234"/>
    </row>
    <row r="28" spans="1:21" x14ac:dyDescent="0.25">
      <c r="A28" s="227"/>
      <c r="B28" s="21"/>
      <c r="C28" s="21"/>
      <c r="D28" s="21"/>
      <c r="E28" s="21"/>
      <c r="F28" s="21"/>
      <c r="G28" s="21"/>
      <c r="H28" s="21"/>
      <c r="I28" s="21"/>
      <c r="J28" s="21"/>
      <c r="K28" s="21"/>
      <c r="L28" s="21"/>
      <c r="M28" s="21"/>
      <c r="N28" s="21"/>
      <c r="O28" s="21"/>
      <c r="P28" s="21"/>
      <c r="Q28" s="21"/>
      <c r="R28" s="21"/>
      <c r="S28" s="21"/>
      <c r="T28" s="21"/>
      <c r="U28" s="234"/>
    </row>
    <row r="29" spans="1:21" x14ac:dyDescent="0.25">
      <c r="A29" s="245" t="s">
        <v>3702</v>
      </c>
      <c r="B29" s="21"/>
      <c r="C29" s="21"/>
      <c r="D29" s="21"/>
      <c r="E29" s="21"/>
      <c r="F29" s="21"/>
      <c r="G29" s="21"/>
      <c r="H29" s="21"/>
      <c r="I29" s="21"/>
      <c r="J29" s="21"/>
      <c r="K29" s="21"/>
      <c r="L29" s="21"/>
      <c r="M29" s="21"/>
      <c r="N29" s="21"/>
      <c r="O29" s="21"/>
      <c r="P29" s="21"/>
      <c r="Q29" s="21"/>
      <c r="R29" s="21"/>
      <c r="S29" s="21"/>
      <c r="T29" s="21"/>
      <c r="U29" s="234"/>
    </row>
    <row r="30" spans="1:21" x14ac:dyDescent="0.25">
      <c r="A30" s="227"/>
      <c r="B30" s="21"/>
      <c r="C30" s="21"/>
      <c r="D30" s="21"/>
      <c r="E30" s="21"/>
      <c r="F30" s="21"/>
      <c r="G30" s="21"/>
      <c r="H30" s="21"/>
      <c r="I30" s="21"/>
      <c r="J30" s="21"/>
      <c r="K30" s="21"/>
      <c r="L30" s="21"/>
      <c r="M30" s="21"/>
      <c r="N30" s="21"/>
      <c r="O30" s="21"/>
      <c r="P30" s="21"/>
      <c r="Q30" s="21"/>
      <c r="R30" s="21"/>
      <c r="S30" s="21"/>
      <c r="T30" s="21"/>
      <c r="U30" s="234"/>
    </row>
    <row r="31" spans="1:21" x14ac:dyDescent="0.25">
      <c r="A31" s="227"/>
      <c r="B31" s="21"/>
      <c r="C31" s="21"/>
      <c r="D31" s="21"/>
      <c r="E31" s="21"/>
      <c r="F31" s="21"/>
      <c r="G31" s="21"/>
      <c r="H31" s="21"/>
      <c r="I31" s="21"/>
      <c r="J31" s="21"/>
      <c r="K31" s="21"/>
      <c r="L31" s="21"/>
      <c r="M31" s="21"/>
      <c r="N31" s="21"/>
      <c r="O31" s="21"/>
      <c r="P31" s="21"/>
      <c r="Q31" s="21"/>
      <c r="R31" s="21"/>
      <c r="S31" s="21"/>
      <c r="T31" s="21"/>
      <c r="U31" s="234"/>
    </row>
    <row r="32" spans="1:21" x14ac:dyDescent="0.25">
      <c r="A32" s="227"/>
      <c r="B32" s="21"/>
      <c r="C32" s="21"/>
      <c r="D32" s="21"/>
      <c r="E32" s="21"/>
      <c r="F32" s="21"/>
      <c r="G32" s="9"/>
      <c r="H32" s="21"/>
      <c r="I32" s="9"/>
      <c r="J32" s="21"/>
      <c r="K32" s="21"/>
      <c r="L32" s="21"/>
      <c r="M32" s="21"/>
      <c r="N32" s="21"/>
      <c r="O32" s="21"/>
      <c r="P32" s="21"/>
      <c r="Q32" s="21"/>
      <c r="R32" s="21"/>
      <c r="S32" s="21"/>
      <c r="T32" s="21"/>
      <c r="U32" s="234"/>
    </row>
    <row r="33" spans="1:21" x14ac:dyDescent="0.25">
      <c r="A33" s="227"/>
      <c r="B33" s="21"/>
      <c r="C33" s="21"/>
      <c r="D33" s="21"/>
      <c r="E33" s="21"/>
      <c r="F33" s="21"/>
      <c r="G33" s="21"/>
      <c r="H33" s="21"/>
      <c r="I33" s="21"/>
      <c r="J33" s="21"/>
      <c r="K33" s="21"/>
      <c r="L33" s="21"/>
      <c r="M33" s="21"/>
      <c r="N33" s="21"/>
      <c r="O33" s="21"/>
      <c r="P33" s="21"/>
      <c r="Q33" s="21"/>
      <c r="R33" s="21"/>
      <c r="S33" s="21"/>
      <c r="T33" s="21"/>
      <c r="U33" s="234"/>
    </row>
    <row r="34" spans="1:21" x14ac:dyDescent="0.25">
      <c r="A34" s="227"/>
      <c r="B34" s="21"/>
      <c r="C34" s="21"/>
      <c r="D34" s="21"/>
      <c r="E34" s="21"/>
      <c r="F34" s="21"/>
      <c r="G34" s="21"/>
      <c r="H34" s="21"/>
      <c r="I34" s="21"/>
      <c r="J34" s="21"/>
      <c r="K34" s="21"/>
      <c r="L34" s="21"/>
      <c r="M34" s="21"/>
      <c r="N34" s="21"/>
      <c r="O34" s="21"/>
      <c r="P34" s="21"/>
      <c r="Q34" s="21"/>
      <c r="R34" s="21"/>
      <c r="S34" s="21"/>
      <c r="T34" s="21"/>
      <c r="U34" s="234"/>
    </row>
    <row r="35" spans="1:21" ht="20.25" x14ac:dyDescent="0.25">
      <c r="A35" s="227"/>
      <c r="B35" s="21"/>
      <c r="C35" s="21"/>
      <c r="D35" s="21"/>
      <c r="E35" s="21"/>
      <c r="F35" s="21"/>
      <c r="G35" s="246" t="s">
        <v>3705</v>
      </c>
      <c r="H35" s="21"/>
      <c r="I35" s="21"/>
      <c r="J35" s="21"/>
      <c r="K35" s="21"/>
      <c r="L35" s="21"/>
      <c r="M35" s="21"/>
      <c r="N35" s="21"/>
      <c r="O35" s="21"/>
      <c r="P35" s="21"/>
      <c r="Q35" s="21"/>
      <c r="R35" s="21"/>
      <c r="S35" s="21"/>
      <c r="T35" s="21"/>
      <c r="U35" s="234"/>
    </row>
    <row r="36" spans="1:21" x14ac:dyDescent="0.25">
      <c r="A36" s="227"/>
      <c r="B36" s="21"/>
      <c r="C36" s="21"/>
      <c r="D36" s="21"/>
      <c r="E36" s="21"/>
      <c r="F36" s="21"/>
      <c r="G36" s="21"/>
      <c r="H36" s="21"/>
      <c r="I36" s="21"/>
      <c r="J36" s="21"/>
      <c r="K36" s="21"/>
      <c r="L36" s="21"/>
      <c r="M36" s="21"/>
      <c r="N36" s="21"/>
      <c r="O36" s="21"/>
      <c r="P36" s="21"/>
      <c r="Q36" s="21"/>
      <c r="R36" s="21"/>
      <c r="S36" s="21"/>
      <c r="T36" s="21"/>
      <c r="U36" s="234"/>
    </row>
    <row r="37" spans="1:21" ht="15.75" thickBot="1" x14ac:dyDescent="0.3">
      <c r="A37" s="226"/>
      <c r="B37" s="158"/>
      <c r="C37" s="158"/>
      <c r="D37" s="158"/>
      <c r="E37" s="158"/>
      <c r="F37" s="158"/>
      <c r="G37" s="158"/>
      <c r="H37" s="158"/>
      <c r="I37" s="158"/>
      <c r="J37" s="158"/>
      <c r="K37" s="158"/>
      <c r="L37" s="158"/>
      <c r="M37" s="158"/>
      <c r="N37" s="158"/>
      <c r="O37" s="158"/>
      <c r="P37" s="158"/>
      <c r="Q37" s="158"/>
      <c r="R37" s="158"/>
      <c r="S37" s="158"/>
      <c r="T37" s="158"/>
      <c r="U37" s="247"/>
    </row>
  </sheetData>
  <sheetProtection password="CF7A" sheet="1" objects="1" scenarios="1" selectLockedCells="1"/>
  <mergeCells count="12">
    <mergeCell ref="G25:R25"/>
    <mergeCell ref="G26:R26"/>
    <mergeCell ref="C21:F21"/>
    <mergeCell ref="C22:F22"/>
    <mergeCell ref="C23:F23"/>
    <mergeCell ref="C24:F24"/>
    <mergeCell ref="C25:F25"/>
    <mergeCell ref="C26:F26"/>
    <mergeCell ref="G21:R21"/>
    <mergeCell ref="G22:R22"/>
    <mergeCell ref="G23:R23"/>
    <mergeCell ref="G24:R24"/>
  </mergeCells>
  <pageMargins left="0.7" right="0.7" top="0.75" bottom="0.75" header="0.3" footer="0.3"/>
  <pageSetup paperSize="9" scale="33" orientation="portrait" r:id="rId1"/>
  <headerFooter>
    <oddHeader>&amp;C&amp;"Calibri"&amp;10&amp;KFF8C00C2 - Confidential&amp;1#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J994"/>
  <sheetViews>
    <sheetView topLeftCell="AQ730" zoomScaleNormal="100" workbookViewId="0">
      <selection activeCell="AV758" sqref="AV758"/>
    </sheetView>
  </sheetViews>
  <sheetFormatPr baseColWidth="10" defaultColWidth="11.42578125" defaultRowHeight="15" x14ac:dyDescent="0.25"/>
  <cols>
    <col min="1" max="1" width="19.28515625" style="43" bestFit="1" customWidth="1"/>
    <col min="2" max="2" width="12.42578125" style="43" bestFit="1" customWidth="1"/>
    <col min="3" max="3" width="12.28515625" style="43" bestFit="1" customWidth="1"/>
    <col min="4" max="4" width="27.5703125" style="43" customWidth="1"/>
    <col min="5" max="5" width="30.5703125" style="43" bestFit="1" customWidth="1"/>
    <col min="6" max="6" width="11.7109375" style="43" bestFit="1" customWidth="1"/>
    <col min="7" max="7" width="12.42578125" style="43" bestFit="1" customWidth="1"/>
    <col min="8" max="8" width="11.28515625" style="43" bestFit="1" customWidth="1"/>
    <col min="9" max="9" width="25" style="43" bestFit="1" customWidth="1"/>
    <col min="10" max="10" width="11.28515625" style="43" customWidth="1"/>
    <col min="11" max="11" width="9.7109375" style="43" bestFit="1" customWidth="1"/>
    <col min="12" max="13" width="9.7109375" style="43" customWidth="1"/>
    <col min="14" max="14" width="11.5703125" style="43" bestFit="1" customWidth="1"/>
    <col min="15" max="15" width="11.5703125" style="43" customWidth="1"/>
    <col min="16" max="16" width="12.28515625" style="43" bestFit="1" customWidth="1"/>
    <col min="17" max="17" width="12.42578125" style="43" bestFit="1" customWidth="1"/>
    <col min="18" max="18" width="19.28515625" style="43" customWidth="1"/>
    <col min="19" max="19" width="43.5703125" style="214" bestFit="1" customWidth="1"/>
    <col min="20" max="20" width="11.42578125" style="39"/>
    <col min="21" max="21" width="5.28515625" style="214" bestFit="1" customWidth="1"/>
    <col min="22" max="22" width="20" style="214" customWidth="1"/>
    <col min="23" max="23" width="25.28515625" style="214" customWidth="1"/>
    <col min="24" max="24" width="16.28515625" style="214" customWidth="1"/>
    <col min="25" max="25" width="13" style="44" customWidth="1"/>
    <col min="26" max="26" width="14.7109375" style="44" customWidth="1"/>
    <col min="27" max="27" width="13" style="44" customWidth="1"/>
    <col min="28" max="28" width="2.7109375" style="44" customWidth="1"/>
    <col min="29" max="29" width="2.42578125" style="44" customWidth="1"/>
    <col min="30" max="30" width="22.7109375" style="6" bestFit="1" customWidth="1"/>
    <col min="31" max="31" width="11.28515625" style="6" bestFit="1" customWidth="1"/>
    <col min="32" max="32" width="41.5703125" style="6" bestFit="1" customWidth="1"/>
    <col min="33" max="33" width="28.28515625" style="6" customWidth="1"/>
    <col min="34" max="35" width="11.42578125" style="6"/>
    <col min="36" max="36" width="38.28515625" style="6" bestFit="1" customWidth="1"/>
    <col min="37" max="37" width="7" style="6" bestFit="1" customWidth="1"/>
    <col min="38" max="38" width="31.7109375" style="6" bestFit="1" customWidth="1"/>
    <col min="39" max="39" width="18.42578125" style="6" customWidth="1"/>
    <col min="40" max="41" width="18.42578125" style="191" customWidth="1"/>
    <col min="42" max="42" width="27.28515625" style="219" customWidth="1"/>
    <col min="43" max="43" width="7" style="222" bestFit="1" customWidth="1"/>
    <col min="44" max="44" width="18.42578125" style="191" customWidth="1"/>
    <col min="45" max="45" width="5.28515625" style="38" bestFit="1" customWidth="1"/>
    <col min="46" max="46" width="4.28515625" style="38" bestFit="1" customWidth="1"/>
    <col min="47" max="47" width="51.28515625" style="38" bestFit="1" customWidth="1"/>
    <col min="48" max="48" width="55" style="38" bestFit="1" customWidth="1"/>
    <col min="49" max="49" width="26" style="38" customWidth="1"/>
    <col min="50" max="50" width="11.28515625" style="43" bestFit="1" customWidth="1"/>
    <col min="51" max="51" width="8.5703125" style="43" bestFit="1" customWidth="1"/>
    <col min="52" max="52" width="5.42578125" style="43" bestFit="1" customWidth="1"/>
    <col min="53" max="53" width="14.5703125" style="43" bestFit="1" customWidth="1"/>
    <col min="54" max="54" width="21" style="104" bestFit="1" customWidth="1"/>
    <col min="55" max="55" width="38.28515625" style="104" bestFit="1" customWidth="1"/>
    <col min="56" max="57" width="11.42578125" style="6"/>
    <col min="58" max="58" width="34.7109375" style="6" bestFit="1" customWidth="1"/>
    <col min="59" max="59" width="18.42578125" style="6" customWidth="1"/>
    <col min="60" max="60" width="23.28515625" style="6" bestFit="1" customWidth="1"/>
    <col min="61" max="16384" width="11.42578125" style="6"/>
  </cols>
  <sheetData>
    <row r="1" spans="1:62" s="37" customFormat="1" ht="13.5" customHeight="1" x14ac:dyDescent="0.2">
      <c r="A1" s="112" t="s">
        <v>2</v>
      </c>
      <c r="B1" s="112" t="s">
        <v>613</v>
      </c>
      <c r="C1" s="112" t="s">
        <v>9</v>
      </c>
      <c r="D1" s="112" t="s">
        <v>14</v>
      </c>
      <c r="E1" s="112" t="s">
        <v>615</v>
      </c>
      <c r="F1" s="112" t="s">
        <v>1678</v>
      </c>
      <c r="G1" s="112" t="s">
        <v>764</v>
      </c>
      <c r="H1" s="112" t="s">
        <v>764</v>
      </c>
      <c r="I1" s="112" t="s">
        <v>22</v>
      </c>
      <c r="J1" s="112" t="s">
        <v>1659</v>
      </c>
      <c r="K1" s="112" t="s">
        <v>23</v>
      </c>
      <c r="L1" s="112" t="s">
        <v>1666</v>
      </c>
      <c r="M1" s="112" t="s">
        <v>733</v>
      </c>
      <c r="N1" s="112" t="s">
        <v>765</v>
      </c>
      <c r="O1" s="112" t="s">
        <v>1679</v>
      </c>
      <c r="P1" s="112" t="s">
        <v>54</v>
      </c>
      <c r="Q1" s="112" t="s">
        <v>259</v>
      </c>
      <c r="R1" s="112" t="s">
        <v>731</v>
      </c>
      <c r="S1" s="111" t="s">
        <v>614</v>
      </c>
      <c r="T1" s="111" t="s">
        <v>547</v>
      </c>
      <c r="U1" s="115"/>
      <c r="V1" s="115"/>
      <c r="W1" s="115"/>
      <c r="X1" s="115"/>
      <c r="Y1" s="110" t="s">
        <v>70</v>
      </c>
      <c r="Z1" s="36" t="s">
        <v>1863</v>
      </c>
      <c r="AA1" s="110" t="s">
        <v>774</v>
      </c>
      <c r="AB1" s="36"/>
      <c r="AC1" s="36"/>
      <c r="AD1" s="201" t="s">
        <v>2076</v>
      </c>
      <c r="AE1" s="200" t="s">
        <v>2075</v>
      </c>
      <c r="AF1" s="201" t="s">
        <v>2073</v>
      </c>
      <c r="AG1" s="208" t="s">
        <v>2074</v>
      </c>
      <c r="AH1" s="199"/>
      <c r="AI1" s="198">
        <f ca="1">COUNT(AI2:AI200)</f>
        <v>0</v>
      </c>
      <c r="AJ1" s="199"/>
      <c r="AK1" s="198" t="s">
        <v>769</v>
      </c>
      <c r="AL1" s="198"/>
      <c r="AM1" s="198" t="str">
        <f ca="1">IFERROR("LIST!AF"&amp;AI2+2&amp;":AF"&amp;AI2+AI1-1+2,"")</f>
        <v/>
      </c>
      <c r="AN1" s="204" t="s">
        <v>768</v>
      </c>
      <c r="AO1" s="206">
        <f ca="1">COUNT(AO2:AO200)</f>
        <v>0</v>
      </c>
      <c r="AP1" s="207"/>
      <c r="AQ1" s="206"/>
      <c r="AR1" s="206" t="str">
        <f ca="1">IFERROR("LIST!AL"&amp;AO2+1&amp;":AL"&amp;AO2+AO1-1+1,"")</f>
        <v/>
      </c>
      <c r="AS1" s="108" t="s">
        <v>1230</v>
      </c>
      <c r="AT1" s="108"/>
      <c r="AU1" s="108" t="s">
        <v>3546</v>
      </c>
      <c r="AV1" s="108" t="s">
        <v>1232</v>
      </c>
      <c r="AW1" s="108" t="s">
        <v>1233</v>
      </c>
      <c r="AX1" s="112" t="s">
        <v>260</v>
      </c>
      <c r="AY1" s="112" t="s">
        <v>740</v>
      </c>
      <c r="AZ1" s="112" t="s">
        <v>766</v>
      </c>
      <c r="BA1" s="112" t="s">
        <v>732</v>
      </c>
      <c r="BB1" s="570" t="s">
        <v>1696</v>
      </c>
      <c r="BC1" s="570"/>
      <c r="BD1" s="204" t="s">
        <v>768</v>
      </c>
      <c r="BE1" s="206">
        <f ca="1">COUNT(BE2:BE220)</f>
        <v>0</v>
      </c>
      <c r="BF1" s="207" t="s">
        <v>769</v>
      </c>
      <c r="BG1" s="206" t="str">
        <f ca="1">IFERROR("LIST!BC"&amp;BE2+1&amp;":BC"&amp;BE2+BE1-1+1,"")</f>
        <v/>
      </c>
      <c r="BH1" s="115" t="s">
        <v>1864</v>
      </c>
      <c r="BI1" s="37" t="s">
        <v>1903</v>
      </c>
    </row>
    <row r="2" spans="1:62" ht="13.5" customHeight="1" x14ac:dyDescent="0.25">
      <c r="A2" s="212" t="s">
        <v>4650</v>
      </c>
      <c r="B2" s="216" t="s">
        <v>4</v>
      </c>
      <c r="C2" s="213" t="s">
        <v>7</v>
      </c>
      <c r="D2" s="39" t="s">
        <v>275</v>
      </c>
      <c r="E2" s="215" t="s">
        <v>3707</v>
      </c>
      <c r="F2" s="215" t="s">
        <v>1677</v>
      </c>
      <c r="G2" s="143" t="s">
        <v>44</v>
      </c>
      <c r="H2" s="38" t="s">
        <v>19</v>
      </c>
      <c r="I2" s="44" t="s">
        <v>756</v>
      </c>
      <c r="J2" s="44" t="s">
        <v>1641</v>
      </c>
      <c r="K2" s="38" t="s">
        <v>24</v>
      </c>
      <c r="L2" s="38" t="s">
        <v>1667</v>
      </c>
      <c r="M2" s="38" t="s">
        <v>1665</v>
      </c>
      <c r="N2" s="38" t="s">
        <v>28</v>
      </c>
      <c r="O2" s="38" t="s">
        <v>1680</v>
      </c>
      <c r="P2" s="38">
        <v>1</v>
      </c>
      <c r="Q2" s="38" t="s">
        <v>21</v>
      </c>
      <c r="R2" s="217" t="s">
        <v>2071</v>
      </c>
      <c r="S2" s="77" t="s">
        <v>3832</v>
      </c>
      <c r="T2" s="76"/>
      <c r="Y2" s="41" t="s">
        <v>778</v>
      </c>
      <c r="Z2" s="41" t="s">
        <v>174</v>
      </c>
      <c r="AA2" s="41" t="s">
        <v>174</v>
      </c>
      <c r="AB2" s="41"/>
      <c r="AC2" s="41"/>
      <c r="AD2" s="197" t="s">
        <v>548</v>
      </c>
      <c r="AE2" s="197" t="s">
        <v>548</v>
      </c>
      <c r="AF2" s="196" t="s">
        <v>617</v>
      </c>
      <c r="AG2" s="203" t="s">
        <v>548</v>
      </c>
      <c r="AH2" s="199" t="s">
        <v>768</v>
      </c>
      <c r="AI2" s="199" t="str">
        <f>IFERROR(VLOOKUP(NDD!$J$23,LIST!AD3:AH994,5,FALSE),"")</f>
        <v/>
      </c>
      <c r="AJ2" s="199" t="str">
        <f ca="1">IFERROR(INDIRECT("AF"&amp;AI2+2),"")</f>
        <v/>
      </c>
      <c r="AK2" s="199" t="str">
        <f ca="1">IFERROR(INDIRECT("AE"&amp;AI2+2),"")</f>
        <v/>
      </c>
      <c r="AL2" s="209" t="str">
        <f ca="1">IFERROR(INDIRECT("AG"&amp;AI2+2),"")</f>
        <v/>
      </c>
      <c r="AM2" s="199" t="str">
        <f>IFERROR("LIST!AD"&amp;AI2+3&amp;":AH994","")</f>
        <v/>
      </c>
      <c r="AN2" s="204">
        <v>1</v>
      </c>
      <c r="AO2" s="204" t="str">
        <f ca="1">IFERROR(VLOOKUP(NDD!$J$28,LIST!AJ2:AN961,5,FALSE),"")</f>
        <v/>
      </c>
      <c r="AP2" s="205" t="str">
        <f ca="1">IFERROR(INDIRECT("AL"&amp;AO2+1),"")</f>
        <v/>
      </c>
      <c r="AQ2" s="204" t="str">
        <f ca="1">IFERROR(INDIRECT("AK"&amp;AO2+1),"")</f>
        <v/>
      </c>
      <c r="AR2" s="204" t="str">
        <f ca="1">IFERROR("LIST!AJ"&amp;AO2+2&amp;":AN960","")</f>
        <v/>
      </c>
      <c r="AS2" s="40" t="s">
        <v>2745</v>
      </c>
      <c r="AT2" s="40"/>
      <c r="AU2" s="40" t="s">
        <v>2746</v>
      </c>
      <c r="AV2" s="40" t="s">
        <v>2747</v>
      </c>
      <c r="AW2" s="40" t="s">
        <v>2748</v>
      </c>
      <c r="AX2" s="38" t="s">
        <v>738</v>
      </c>
      <c r="AY2" s="38" t="s">
        <v>741</v>
      </c>
      <c r="AZ2" s="38" t="s">
        <v>36</v>
      </c>
      <c r="BA2" s="217" t="s">
        <v>43</v>
      </c>
      <c r="BB2" s="193" t="s">
        <v>275</v>
      </c>
      <c r="BC2" s="193" t="s">
        <v>2138</v>
      </c>
      <c r="BD2" s="204">
        <v>1</v>
      </c>
      <c r="BE2" s="204" t="str">
        <f>IFERROR(VLOOKUP(NDD!$J$23,LIST!BB2:BD250,3,FALSE),"")</f>
        <v/>
      </c>
      <c r="BF2" s="205" t="str">
        <f ca="1">IFERROR(INDIRECT("BC"&amp;BE2+1),"")</f>
        <v/>
      </c>
      <c r="BG2" s="204" t="str">
        <f>IFERROR("LIST!BB"&amp;BE2+2&amp;":BD250","")</f>
        <v/>
      </c>
      <c r="BH2" s="116" t="s">
        <v>34</v>
      </c>
      <c r="BI2" s="175" t="s">
        <v>741</v>
      </c>
    </row>
    <row r="3" spans="1:62" ht="13.5" customHeight="1" x14ac:dyDescent="0.25">
      <c r="A3" s="212" t="s">
        <v>4653</v>
      </c>
      <c r="B3" s="216" t="s">
        <v>6</v>
      </c>
      <c r="C3" s="213" t="s">
        <v>8</v>
      </c>
      <c r="D3" s="39" t="s">
        <v>274</v>
      </c>
      <c r="E3" s="215" t="s">
        <v>3708</v>
      </c>
      <c r="F3" s="215" t="s">
        <v>3709</v>
      </c>
      <c r="G3" s="142" t="s">
        <v>1888</v>
      </c>
      <c r="H3" s="38" t="s">
        <v>20</v>
      </c>
      <c r="I3" s="44" t="s">
        <v>1642</v>
      </c>
      <c r="J3" s="44" t="s">
        <v>1643</v>
      </c>
      <c r="K3" s="38" t="s">
        <v>25</v>
      </c>
      <c r="L3" s="38" t="s">
        <v>1668</v>
      </c>
      <c r="M3" s="38" t="s">
        <v>1664</v>
      </c>
      <c r="N3" s="38" t="s">
        <v>29</v>
      </c>
      <c r="O3" s="38" t="s">
        <v>1681</v>
      </c>
      <c r="P3" s="38">
        <v>2</v>
      </c>
      <c r="Q3" s="38" t="s">
        <v>1231</v>
      </c>
      <c r="R3" s="217" t="s">
        <v>2069</v>
      </c>
      <c r="S3" s="77" t="s">
        <v>286</v>
      </c>
      <c r="T3" s="76" t="s">
        <v>549</v>
      </c>
      <c r="Y3" s="41" t="s">
        <v>782</v>
      </c>
      <c r="Z3" s="41" t="s">
        <v>1697</v>
      </c>
      <c r="AA3" s="41" t="s">
        <v>203</v>
      </c>
      <c r="AB3" s="41"/>
      <c r="AC3" s="41"/>
      <c r="AD3" s="224" t="s">
        <v>275</v>
      </c>
      <c r="AE3" s="224" t="s">
        <v>618</v>
      </c>
      <c r="AF3" s="225" t="s">
        <v>2138</v>
      </c>
      <c r="AG3" s="223" t="s">
        <v>2139</v>
      </c>
      <c r="AH3" s="199">
        <v>1</v>
      </c>
      <c r="AI3" s="199" t="str">
        <f ca="1">IFERROR(VLOOKUP(NDD!$J$23,INDIRECT(AM2),5,FALSE),"")</f>
        <v/>
      </c>
      <c r="AJ3" s="199" t="str">
        <f t="shared" ref="AJ3:AJ66" ca="1" si="0">IFERROR(INDIRECT("AF"&amp;AI3+2),"")</f>
        <v/>
      </c>
      <c r="AK3" s="199" t="str">
        <f t="shared" ref="AK3:AK66" ca="1" si="1">IFERROR(INDIRECT("AE"&amp;AI3+2),"")</f>
        <v/>
      </c>
      <c r="AL3" s="209" t="str">
        <f t="shared" ref="AL3:AL66" ca="1" si="2">IFERROR(INDIRECT("AG"&amp;AI3+2),"")</f>
        <v/>
      </c>
      <c r="AM3" s="199" t="str">
        <f ca="1">IFERROR("LIST!AD"&amp;AI3+3&amp;":AH994","")</f>
        <v/>
      </c>
      <c r="AN3" s="204">
        <v>2</v>
      </c>
      <c r="AO3" s="204" t="str">
        <f ca="1">IFERROR(VLOOKUP(NDD!$J$28,INDIRECT(AR2),5,FALSE),"")</f>
        <v/>
      </c>
      <c r="AP3" s="205" t="str">
        <f t="shared" ref="AP3:AP66" ca="1" si="3">IFERROR(INDIRECT("AL"&amp;AO3+1),"")</f>
        <v/>
      </c>
      <c r="AQ3" s="204" t="str">
        <f t="shared" ref="AQ3:AQ66" ca="1" si="4">IFERROR(INDIRECT("AK"&amp;AO3+1),"")</f>
        <v/>
      </c>
      <c r="AR3" s="204" t="str">
        <f t="shared" ref="AR3:AR66" ca="1" si="5">IFERROR("LIST!AJ"&amp;AO3+2&amp;":AN960","")</f>
        <v/>
      </c>
      <c r="AS3" s="40" t="s">
        <v>2749</v>
      </c>
      <c r="AT3" s="40"/>
      <c r="AU3" s="40" t="s">
        <v>2750</v>
      </c>
      <c r="AV3" s="40" t="s">
        <v>2751</v>
      </c>
      <c r="AW3" s="40" t="s">
        <v>2752</v>
      </c>
      <c r="AX3" s="38" t="s">
        <v>734</v>
      </c>
      <c r="AY3" s="38" t="s">
        <v>739</v>
      </c>
      <c r="AZ3" s="38" t="s">
        <v>56</v>
      </c>
      <c r="BA3" s="217" t="s">
        <v>40</v>
      </c>
      <c r="BB3" s="193" t="s">
        <v>275</v>
      </c>
      <c r="BC3" s="193" t="s">
        <v>2140</v>
      </c>
      <c r="BD3" s="204">
        <v>2</v>
      </c>
      <c r="BE3" s="204" t="str">
        <f ca="1">IFERROR(VLOOKUP(NDD!$J$23,INDIRECT(BG2),3,FALSE),"")</f>
        <v/>
      </c>
      <c r="BF3" s="205" t="str">
        <f ca="1">IFERROR(INDIRECT("BC"&amp;BE3+1),"")</f>
        <v/>
      </c>
      <c r="BG3" s="204" t="str">
        <f ca="1">IFERROR("LIST!BB"&amp;BE3+2&amp;":BD250","")</f>
        <v/>
      </c>
      <c r="BH3" s="116" t="s">
        <v>1865</v>
      </c>
      <c r="BI3" s="175" t="s">
        <v>739</v>
      </c>
      <c r="BJ3" s="191"/>
    </row>
    <row r="4" spans="1:62" ht="13.5" customHeight="1" x14ac:dyDescent="0.25">
      <c r="A4" s="212" t="s">
        <v>4654</v>
      </c>
      <c r="B4" s="216" t="s">
        <v>5</v>
      </c>
      <c r="C4" s="213" t="s">
        <v>2063</v>
      </c>
      <c r="D4" s="39" t="s">
        <v>268</v>
      </c>
      <c r="E4" s="215" t="s">
        <v>3710</v>
      </c>
      <c r="F4" s="215" t="s">
        <v>3711</v>
      </c>
      <c r="G4" s="143" t="s">
        <v>1889</v>
      </c>
      <c r="H4" s="38" t="s">
        <v>21</v>
      </c>
      <c r="I4" s="44" t="s">
        <v>1644</v>
      </c>
      <c r="J4" s="44" t="s">
        <v>1644</v>
      </c>
      <c r="K4" s="38" t="s">
        <v>26</v>
      </c>
      <c r="L4" s="38" t="s">
        <v>1669</v>
      </c>
      <c r="M4" s="38" t="s">
        <v>1663</v>
      </c>
      <c r="N4" s="38" t="s">
        <v>30</v>
      </c>
      <c r="O4" s="38" t="s">
        <v>1682</v>
      </c>
      <c r="P4" s="38">
        <v>3</v>
      </c>
      <c r="Q4" s="38">
        <v>1</v>
      </c>
      <c r="R4" s="217" t="s">
        <v>1908</v>
      </c>
      <c r="S4" s="77" t="s">
        <v>2782</v>
      </c>
      <c r="T4" s="76"/>
      <c r="Y4" s="41" t="s">
        <v>844</v>
      </c>
      <c r="Z4" s="41" t="s">
        <v>1698</v>
      </c>
      <c r="AA4" s="41" t="s">
        <v>124</v>
      </c>
      <c r="AB4" s="41"/>
      <c r="AC4" s="41"/>
      <c r="AD4" s="224" t="s">
        <v>275</v>
      </c>
      <c r="AE4" s="224" t="s">
        <v>619</v>
      </c>
      <c r="AF4" s="225" t="s">
        <v>2140</v>
      </c>
      <c r="AG4" s="223" t="s">
        <v>2141</v>
      </c>
      <c r="AH4" s="199">
        <v>2</v>
      </c>
      <c r="AI4" s="199" t="str">
        <f ca="1">IFERROR(VLOOKUP(NDD!$J$23,INDIRECT(AM3),5,FALSE),"")</f>
        <v/>
      </c>
      <c r="AJ4" s="199" t="str">
        <f t="shared" ca="1" si="0"/>
        <v/>
      </c>
      <c r="AK4" s="199" t="str">
        <f t="shared" ca="1" si="1"/>
        <v/>
      </c>
      <c r="AL4" s="209" t="str">
        <f t="shared" ca="1" si="2"/>
        <v/>
      </c>
      <c r="AM4" s="199" t="str">
        <f t="shared" ref="AM4:AM67" ca="1" si="6">IFERROR("LIST!AD"&amp;AI4+3&amp;":AH994","")</f>
        <v/>
      </c>
      <c r="AN4" s="204">
        <v>3</v>
      </c>
      <c r="AO4" s="204" t="str">
        <f ca="1">IFERROR(VLOOKUP(NDD!$J$28,INDIRECT(AR3),5,FALSE),"")</f>
        <v/>
      </c>
      <c r="AP4" s="205" t="str">
        <f t="shared" ca="1" si="3"/>
        <v/>
      </c>
      <c r="AQ4" s="204" t="str">
        <f t="shared" ca="1" si="4"/>
        <v/>
      </c>
      <c r="AR4" s="204" t="str">
        <f t="shared" ca="1" si="5"/>
        <v/>
      </c>
      <c r="AS4" s="40" t="s">
        <v>2753</v>
      </c>
      <c r="AT4" s="40"/>
      <c r="AU4" s="40" t="s">
        <v>2754</v>
      </c>
      <c r="AV4" s="40" t="s">
        <v>2755</v>
      </c>
      <c r="AW4" s="40" t="s">
        <v>2752</v>
      </c>
      <c r="AX4" s="38" t="s">
        <v>735</v>
      </c>
      <c r="AY4" s="38"/>
      <c r="AZ4" s="38"/>
      <c r="BA4" s="217" t="s">
        <v>41</v>
      </c>
      <c r="BB4" s="193" t="s">
        <v>275</v>
      </c>
      <c r="BC4" s="193" t="s">
        <v>2142</v>
      </c>
      <c r="BD4" s="204">
        <v>3</v>
      </c>
      <c r="BE4" s="204" t="str">
        <f ca="1">IFERROR(VLOOKUP(NDD!$J$23,INDIRECT(BG3),3,FALSE),"")</f>
        <v/>
      </c>
      <c r="BF4" s="205" t="str">
        <f t="shared" ref="BF4:BF67" ca="1" si="7">IFERROR(INDIRECT("BC"&amp;BE4+1),"")</f>
        <v/>
      </c>
      <c r="BG4" s="204" t="str">
        <f t="shared" ref="BG4:BG67" ca="1" si="8">IFERROR("LIST!BB"&amp;BE4+2&amp;":BD250","")</f>
        <v/>
      </c>
      <c r="BH4" s="106"/>
      <c r="BJ4" s="191"/>
    </row>
    <row r="5" spans="1:62" ht="13.5" customHeight="1" x14ac:dyDescent="0.25">
      <c r="A5" s="212" t="s">
        <v>4655</v>
      </c>
      <c r="B5" s="38"/>
      <c r="C5" s="213" t="s">
        <v>2064</v>
      </c>
      <c r="D5" s="39" t="s">
        <v>270</v>
      </c>
      <c r="E5" s="215" t="s">
        <v>284</v>
      </c>
      <c r="F5" s="215" t="s">
        <v>1658</v>
      </c>
      <c r="G5" s="143" t="s">
        <v>1890</v>
      </c>
      <c r="H5" s="38"/>
      <c r="I5" s="44" t="s">
        <v>746</v>
      </c>
      <c r="J5" s="44" t="s">
        <v>1645</v>
      </c>
      <c r="K5" s="38" t="s">
        <v>27</v>
      </c>
      <c r="L5" s="38" t="s">
        <v>1670</v>
      </c>
      <c r="M5" s="38" t="s">
        <v>1639</v>
      </c>
      <c r="N5" s="38" t="s">
        <v>31</v>
      </c>
      <c r="O5" s="38" t="s">
        <v>1683</v>
      </c>
      <c r="P5" s="38">
        <v>4</v>
      </c>
      <c r="Q5" s="38">
        <v>2</v>
      </c>
      <c r="R5" s="217" t="s">
        <v>2070</v>
      </c>
      <c r="S5" s="77" t="s">
        <v>1246</v>
      </c>
      <c r="T5" s="76"/>
      <c r="Y5" s="41" t="s">
        <v>787</v>
      </c>
      <c r="Z5" s="41" t="s">
        <v>1699</v>
      </c>
      <c r="AA5" s="41" t="s">
        <v>788</v>
      </c>
      <c r="AB5" s="41"/>
      <c r="AC5" s="41"/>
      <c r="AD5" s="224" t="s">
        <v>275</v>
      </c>
      <c r="AE5" s="224" t="s">
        <v>620</v>
      </c>
      <c r="AF5" s="225" t="s">
        <v>2142</v>
      </c>
      <c r="AG5" s="223" t="s">
        <v>2143</v>
      </c>
      <c r="AH5" s="199">
        <v>3</v>
      </c>
      <c r="AI5" s="199" t="str">
        <f ca="1">IFERROR(VLOOKUP(NDD!$J$23,INDIRECT(AM4),5,FALSE),"")</f>
        <v/>
      </c>
      <c r="AJ5" s="199" t="str">
        <f t="shared" ca="1" si="0"/>
        <v/>
      </c>
      <c r="AK5" s="199" t="str">
        <f t="shared" ca="1" si="1"/>
        <v/>
      </c>
      <c r="AL5" s="209" t="str">
        <f t="shared" ca="1" si="2"/>
        <v/>
      </c>
      <c r="AM5" s="199" t="str">
        <f t="shared" ca="1" si="6"/>
        <v/>
      </c>
      <c r="AN5" s="204">
        <v>4</v>
      </c>
      <c r="AO5" s="204" t="str">
        <f ca="1">IFERROR(VLOOKUP(NDD!$J$28,INDIRECT(AR4),5,FALSE),"")</f>
        <v/>
      </c>
      <c r="AP5" s="205" t="str">
        <f t="shared" ca="1" si="3"/>
        <v/>
      </c>
      <c r="AQ5" s="204" t="str">
        <f t="shared" ca="1" si="4"/>
        <v/>
      </c>
      <c r="AR5" s="204" t="str">
        <f t="shared" ca="1" si="5"/>
        <v/>
      </c>
      <c r="AS5" s="40" t="s">
        <v>2756</v>
      </c>
      <c r="AT5" s="40"/>
      <c r="AU5" s="40" t="s">
        <v>2757</v>
      </c>
      <c r="AV5" s="40" t="s">
        <v>2758</v>
      </c>
      <c r="AW5" s="40" t="s">
        <v>2759</v>
      </c>
      <c r="AX5" s="38" t="s">
        <v>736</v>
      </c>
      <c r="AY5" s="38"/>
      <c r="AZ5" s="38"/>
      <c r="BA5" s="217" t="s">
        <v>117</v>
      </c>
      <c r="BB5" s="193" t="s">
        <v>275</v>
      </c>
      <c r="BC5" s="193" t="s">
        <v>2144</v>
      </c>
      <c r="BD5" s="204">
        <v>4</v>
      </c>
      <c r="BE5" s="204" t="str">
        <f ca="1">IFERROR(VLOOKUP(NDD!$J$23,INDIRECT(BG4),3,FALSE),"")</f>
        <v/>
      </c>
      <c r="BF5" s="205" t="str">
        <f t="shared" ca="1" si="7"/>
        <v/>
      </c>
      <c r="BG5" s="204" t="str">
        <f t="shared" ca="1" si="8"/>
        <v/>
      </c>
      <c r="BJ5" s="191"/>
    </row>
    <row r="6" spans="1:62" ht="13.5" customHeight="1" x14ac:dyDescent="0.25">
      <c r="B6" s="38"/>
      <c r="C6" s="213" t="s">
        <v>2065</v>
      </c>
      <c r="D6" s="39" t="s">
        <v>269</v>
      </c>
      <c r="E6" s="215" t="s">
        <v>623</v>
      </c>
      <c r="F6" s="215" t="s">
        <v>948</v>
      </c>
      <c r="G6" s="143" t="s">
        <v>1891</v>
      </c>
      <c r="H6" s="38"/>
      <c r="I6" s="44" t="s">
        <v>749</v>
      </c>
      <c r="J6" s="44" t="s">
        <v>1646</v>
      </c>
      <c r="K6" s="38" t="s">
        <v>21</v>
      </c>
      <c r="L6" s="38" t="s">
        <v>21</v>
      </c>
      <c r="M6" s="143" t="s">
        <v>21</v>
      </c>
      <c r="N6" s="38" t="s">
        <v>32</v>
      </c>
      <c r="O6" s="38" t="s">
        <v>1684</v>
      </c>
      <c r="P6" s="38">
        <v>5</v>
      </c>
      <c r="Q6" s="38">
        <v>3</v>
      </c>
      <c r="R6" s="217" t="s">
        <v>38</v>
      </c>
      <c r="S6" s="77" t="s">
        <v>2874</v>
      </c>
      <c r="T6" s="76"/>
      <c r="Y6" s="41" t="s">
        <v>775</v>
      </c>
      <c r="Z6" s="41" t="s">
        <v>1700</v>
      </c>
      <c r="AA6" s="41" t="s">
        <v>776</v>
      </c>
      <c r="AB6" s="41"/>
      <c r="AC6" s="41"/>
      <c r="AD6" s="224" t="s">
        <v>275</v>
      </c>
      <c r="AE6" s="224" t="s">
        <v>621</v>
      </c>
      <c r="AF6" s="225" t="s">
        <v>2144</v>
      </c>
      <c r="AG6" s="223" t="s">
        <v>2145</v>
      </c>
      <c r="AH6" s="199">
        <v>4</v>
      </c>
      <c r="AI6" s="199" t="str">
        <f ca="1">IFERROR(VLOOKUP(NDD!$J$23,INDIRECT(AM5),5,FALSE),"")</f>
        <v/>
      </c>
      <c r="AJ6" s="199" t="str">
        <f t="shared" ca="1" si="0"/>
        <v/>
      </c>
      <c r="AK6" s="199" t="str">
        <f t="shared" ca="1" si="1"/>
        <v/>
      </c>
      <c r="AL6" s="209" t="str">
        <f t="shared" ca="1" si="2"/>
        <v/>
      </c>
      <c r="AM6" s="199" t="str">
        <f t="shared" ca="1" si="6"/>
        <v/>
      </c>
      <c r="AN6" s="204">
        <v>5</v>
      </c>
      <c r="AO6" s="204" t="str">
        <f ca="1">IFERROR(VLOOKUP(NDD!$J$28,INDIRECT(AR5),5,FALSE),"")</f>
        <v/>
      </c>
      <c r="AP6" s="205" t="str">
        <f t="shared" ca="1" si="3"/>
        <v/>
      </c>
      <c r="AQ6" s="204" t="str">
        <f t="shared" ca="1" si="4"/>
        <v/>
      </c>
      <c r="AR6" s="204" t="str">
        <f t="shared" ca="1" si="5"/>
        <v/>
      </c>
      <c r="AS6" s="40" t="s">
        <v>2760</v>
      </c>
      <c r="AT6" s="40"/>
      <c r="AU6" s="40" t="s">
        <v>2761</v>
      </c>
      <c r="AV6" s="40" t="s">
        <v>2762</v>
      </c>
      <c r="AW6" s="40" t="s">
        <v>2752</v>
      </c>
      <c r="AX6" s="38" t="s">
        <v>737</v>
      </c>
      <c r="AY6" s="38"/>
      <c r="AZ6" s="38"/>
      <c r="BA6" s="217" t="s">
        <v>116</v>
      </c>
      <c r="BB6" s="193" t="s">
        <v>274</v>
      </c>
      <c r="BC6" s="193" t="s">
        <v>2077</v>
      </c>
      <c r="BD6" s="204">
        <v>5</v>
      </c>
      <c r="BE6" s="204" t="str">
        <f ca="1">IFERROR(VLOOKUP(NDD!$J$23,INDIRECT(BG5),3,FALSE),"")</f>
        <v/>
      </c>
      <c r="BF6" s="205" t="str">
        <f t="shared" ca="1" si="7"/>
        <v/>
      </c>
      <c r="BG6" s="204" t="str">
        <f t="shared" ca="1" si="8"/>
        <v/>
      </c>
      <c r="BJ6" s="191"/>
    </row>
    <row r="7" spans="1:62" ht="13.5" customHeight="1" x14ac:dyDescent="0.25">
      <c r="A7" s="212"/>
      <c r="B7" s="38"/>
      <c r="C7" s="213" t="s">
        <v>2066</v>
      </c>
      <c r="D7" s="39" t="s">
        <v>273</v>
      </c>
      <c r="E7" s="215" t="s">
        <v>3712</v>
      </c>
      <c r="F7" s="215" t="s">
        <v>603</v>
      </c>
      <c r="G7" s="38"/>
      <c r="H7" s="38"/>
      <c r="I7" s="98" t="s">
        <v>754</v>
      </c>
      <c r="J7" s="98" t="s">
        <v>1647</v>
      </c>
      <c r="K7" s="38"/>
      <c r="L7" s="38"/>
      <c r="M7" s="38"/>
      <c r="N7" s="38" t="s">
        <v>33</v>
      </c>
      <c r="O7" s="38" t="s">
        <v>1685</v>
      </c>
      <c r="P7" s="38">
        <v>6</v>
      </c>
      <c r="Q7" s="38">
        <v>4</v>
      </c>
      <c r="R7" s="217" t="s">
        <v>39</v>
      </c>
      <c r="S7" s="77" t="s">
        <v>3833</v>
      </c>
      <c r="T7" s="76"/>
      <c r="Y7" s="41" t="s">
        <v>784</v>
      </c>
      <c r="Z7" s="41" t="s">
        <v>160</v>
      </c>
      <c r="AA7" s="41" t="s">
        <v>160</v>
      </c>
      <c r="AB7" s="41"/>
      <c r="AC7" s="41"/>
      <c r="AD7" s="224" t="s">
        <v>274</v>
      </c>
      <c r="AE7" s="224" t="s">
        <v>622</v>
      </c>
      <c r="AF7" s="225" t="s">
        <v>2077</v>
      </c>
      <c r="AG7" s="223" t="s">
        <v>3547</v>
      </c>
      <c r="AH7" s="199">
        <v>5</v>
      </c>
      <c r="AI7" s="199" t="str">
        <f ca="1">IFERROR(VLOOKUP(NDD!$J$23,INDIRECT(AM6),5,FALSE),"")</f>
        <v/>
      </c>
      <c r="AJ7" s="199" t="str">
        <f t="shared" ca="1" si="0"/>
        <v/>
      </c>
      <c r="AK7" s="199" t="str">
        <f t="shared" ca="1" si="1"/>
        <v/>
      </c>
      <c r="AL7" s="209" t="str">
        <f t="shared" ca="1" si="2"/>
        <v/>
      </c>
      <c r="AM7" s="199" t="str">
        <f t="shared" ca="1" si="6"/>
        <v/>
      </c>
      <c r="AN7" s="204">
        <v>6</v>
      </c>
      <c r="AO7" s="204" t="str">
        <f ca="1">IFERROR(VLOOKUP(NDD!$J$28,INDIRECT(AR6),5,FALSE),"")</f>
        <v/>
      </c>
      <c r="AP7" s="205" t="str">
        <f t="shared" ca="1" si="3"/>
        <v/>
      </c>
      <c r="AQ7" s="204" t="str">
        <f t="shared" ca="1" si="4"/>
        <v/>
      </c>
      <c r="AR7" s="204" t="str">
        <f t="shared" ca="1" si="5"/>
        <v/>
      </c>
      <c r="AS7" s="40" t="s">
        <v>2763</v>
      </c>
      <c r="AT7" s="40"/>
      <c r="AU7" s="40" t="s">
        <v>2764</v>
      </c>
      <c r="AV7" s="40" t="s">
        <v>2765</v>
      </c>
      <c r="AW7" s="40" t="s">
        <v>2766</v>
      </c>
      <c r="AX7" s="38" t="s">
        <v>739</v>
      </c>
      <c r="AY7" s="38"/>
      <c r="AZ7" s="38"/>
      <c r="BA7" s="217" t="s">
        <v>257</v>
      </c>
      <c r="BB7" s="193" t="s">
        <v>274</v>
      </c>
      <c r="BC7" s="193" t="s">
        <v>2078</v>
      </c>
      <c r="BD7" s="204">
        <v>6</v>
      </c>
      <c r="BE7" s="204" t="str">
        <f ca="1">IFERROR(VLOOKUP(NDD!$J$23,INDIRECT(BG6),3,FALSE),"")</f>
        <v/>
      </c>
      <c r="BF7" s="205" t="str">
        <f t="shared" ca="1" si="7"/>
        <v/>
      </c>
      <c r="BG7" s="204" t="str">
        <f t="shared" ca="1" si="8"/>
        <v/>
      </c>
      <c r="BJ7" s="191"/>
    </row>
    <row r="8" spans="1:62" ht="13.5" customHeight="1" x14ac:dyDescent="0.25">
      <c r="A8" s="212"/>
      <c r="B8" s="38"/>
      <c r="C8" s="213" t="s">
        <v>2067</v>
      </c>
      <c r="D8" s="39" t="s">
        <v>264</v>
      </c>
      <c r="E8" s="215" t="s">
        <v>3713</v>
      </c>
      <c r="F8" s="215" t="s">
        <v>3709</v>
      </c>
      <c r="G8" s="38"/>
      <c r="H8" s="38"/>
      <c r="I8" s="44" t="s">
        <v>752</v>
      </c>
      <c r="J8" s="44" t="s">
        <v>1648</v>
      </c>
      <c r="K8" s="38"/>
      <c r="L8" s="38"/>
      <c r="M8" s="38"/>
      <c r="N8" s="38" t="s">
        <v>21</v>
      </c>
      <c r="O8" s="38" t="s">
        <v>21</v>
      </c>
      <c r="P8" s="38">
        <v>7</v>
      </c>
      <c r="Q8" s="38">
        <v>5</v>
      </c>
      <c r="R8" s="217" t="s">
        <v>44</v>
      </c>
      <c r="S8" s="77" t="s">
        <v>287</v>
      </c>
      <c r="T8" s="76" t="s">
        <v>550</v>
      </c>
      <c r="Y8" s="41" t="s">
        <v>781</v>
      </c>
      <c r="Z8" s="41" t="s">
        <v>76</v>
      </c>
      <c r="AA8" s="41" t="s">
        <v>76</v>
      </c>
      <c r="AB8" s="41"/>
      <c r="AC8" s="41"/>
      <c r="AD8" s="224" t="s">
        <v>274</v>
      </c>
      <c r="AE8" s="224" t="s">
        <v>622</v>
      </c>
      <c r="AF8" s="225" t="s">
        <v>2077</v>
      </c>
      <c r="AG8" s="223" t="s">
        <v>2161</v>
      </c>
      <c r="AH8" s="199">
        <v>6</v>
      </c>
      <c r="AI8" s="199" t="str">
        <f ca="1">IFERROR(VLOOKUP(NDD!$J$23,INDIRECT(AM7),5,FALSE),"")</f>
        <v/>
      </c>
      <c r="AJ8" s="199" t="str">
        <f t="shared" ca="1" si="0"/>
        <v/>
      </c>
      <c r="AK8" s="199" t="str">
        <f t="shared" ca="1" si="1"/>
        <v/>
      </c>
      <c r="AL8" s="209" t="str">
        <f t="shared" ca="1" si="2"/>
        <v/>
      </c>
      <c r="AM8" s="199" t="str">
        <f t="shared" ca="1" si="6"/>
        <v/>
      </c>
      <c r="AN8" s="204">
        <v>7</v>
      </c>
      <c r="AO8" s="204" t="str">
        <f ca="1">IFERROR(VLOOKUP(NDD!$J$28,INDIRECT(AR7),5,FALSE),"")</f>
        <v/>
      </c>
      <c r="AP8" s="205" t="str">
        <f t="shared" ca="1" si="3"/>
        <v/>
      </c>
      <c r="AQ8" s="204" t="str">
        <f t="shared" ca="1" si="4"/>
        <v/>
      </c>
      <c r="AR8" s="204" t="str">
        <f t="shared" ca="1" si="5"/>
        <v/>
      </c>
      <c r="AS8" s="40" t="s">
        <v>2767</v>
      </c>
      <c r="AT8" s="40"/>
      <c r="AU8" s="40" t="s">
        <v>2768</v>
      </c>
      <c r="AV8" s="40" t="s">
        <v>2769</v>
      </c>
      <c r="AW8" s="40" t="s">
        <v>2770</v>
      </c>
      <c r="AX8" s="38"/>
      <c r="AY8" s="38"/>
      <c r="AZ8" s="38"/>
      <c r="BA8" s="217" t="s">
        <v>42</v>
      </c>
      <c r="BB8" s="193" t="s">
        <v>274</v>
      </c>
      <c r="BC8" s="193" t="s">
        <v>2079</v>
      </c>
      <c r="BD8" s="204">
        <v>7</v>
      </c>
      <c r="BE8" s="204" t="str">
        <f ca="1">IFERROR(VLOOKUP(NDD!$J$23,INDIRECT(BG7),3,FALSE),"")</f>
        <v/>
      </c>
      <c r="BF8" s="205" t="str">
        <f t="shared" ca="1" si="7"/>
        <v/>
      </c>
      <c r="BG8" s="204" t="str">
        <f t="shared" ca="1" si="8"/>
        <v/>
      </c>
      <c r="BJ8" s="191"/>
    </row>
    <row r="9" spans="1:62" ht="13.5" customHeight="1" x14ac:dyDescent="0.25">
      <c r="B9" s="38"/>
      <c r="C9" s="213" t="s">
        <v>2068</v>
      </c>
      <c r="D9" s="39" t="s">
        <v>263</v>
      </c>
      <c r="E9" s="215" t="s">
        <v>3714</v>
      </c>
      <c r="F9" s="215" t="s">
        <v>3711</v>
      </c>
      <c r="G9" s="38"/>
      <c r="H9" s="38"/>
      <c r="I9" s="44" t="s">
        <v>743</v>
      </c>
      <c r="J9" s="44" t="s">
        <v>743</v>
      </c>
      <c r="K9" s="38"/>
      <c r="L9" s="38"/>
      <c r="M9" s="38"/>
      <c r="N9" s="38"/>
      <c r="O9" s="38"/>
      <c r="P9" s="38">
        <v>8</v>
      </c>
      <c r="Q9" s="38">
        <v>6</v>
      </c>
      <c r="R9" s="38"/>
      <c r="S9" s="77" t="s">
        <v>3834</v>
      </c>
      <c r="T9" s="76"/>
      <c r="Y9" s="41" t="s">
        <v>785</v>
      </c>
      <c r="Z9" s="41" t="s">
        <v>1701</v>
      </c>
      <c r="AA9" s="41" t="s">
        <v>786</v>
      </c>
      <c r="AB9" s="41"/>
      <c r="AC9" s="41"/>
      <c r="AD9" s="224" t="s">
        <v>274</v>
      </c>
      <c r="AE9" s="224" t="s">
        <v>622</v>
      </c>
      <c r="AF9" s="225" t="s">
        <v>2077</v>
      </c>
      <c r="AG9" s="223" t="s">
        <v>2162</v>
      </c>
      <c r="AH9" s="199">
        <v>7</v>
      </c>
      <c r="AI9" s="199" t="str">
        <f ca="1">IFERROR(VLOOKUP(NDD!$J$23,INDIRECT(AM8),5,FALSE),"")</f>
        <v/>
      </c>
      <c r="AJ9" s="199" t="str">
        <f t="shared" ca="1" si="0"/>
        <v/>
      </c>
      <c r="AK9" s="199" t="str">
        <f t="shared" ca="1" si="1"/>
        <v/>
      </c>
      <c r="AL9" s="209" t="str">
        <f t="shared" ca="1" si="2"/>
        <v/>
      </c>
      <c r="AM9" s="199" t="str">
        <f t="shared" ca="1" si="6"/>
        <v/>
      </c>
      <c r="AN9" s="204">
        <v>8</v>
      </c>
      <c r="AO9" s="204" t="str">
        <f ca="1">IFERROR(VLOOKUP(NDD!$J$28,INDIRECT(AR8),5,FALSE),"")</f>
        <v/>
      </c>
      <c r="AP9" s="205" t="str">
        <f t="shared" ca="1" si="3"/>
        <v/>
      </c>
      <c r="AQ9" s="204" t="str">
        <f t="shared" ca="1" si="4"/>
        <v/>
      </c>
      <c r="AR9" s="204" t="str">
        <f t="shared" ca="1" si="5"/>
        <v/>
      </c>
      <c r="AS9" s="40" t="s">
        <v>2771</v>
      </c>
      <c r="AT9" s="40"/>
      <c r="AU9" s="40" t="s">
        <v>389</v>
      </c>
      <c r="AV9" s="40" t="s">
        <v>2772</v>
      </c>
      <c r="AW9" s="40" t="s">
        <v>2773</v>
      </c>
      <c r="AX9" s="38"/>
      <c r="AY9" s="38"/>
      <c r="AZ9" s="38"/>
      <c r="BA9" s="217" t="s">
        <v>44</v>
      </c>
      <c r="BB9" s="193" t="s">
        <v>274</v>
      </c>
      <c r="BC9" s="193" t="s">
        <v>2080</v>
      </c>
      <c r="BD9" s="204">
        <v>8</v>
      </c>
      <c r="BE9" s="204" t="str">
        <f ca="1">IFERROR(VLOOKUP(NDD!$J$23,INDIRECT(BG8),3,FALSE),"")</f>
        <v/>
      </c>
      <c r="BF9" s="205" t="str">
        <f t="shared" ca="1" si="7"/>
        <v/>
      </c>
      <c r="BG9" s="204" t="str">
        <f t="shared" ca="1" si="8"/>
        <v/>
      </c>
      <c r="BJ9" s="191"/>
    </row>
    <row r="10" spans="1:62" ht="13.5" customHeight="1" x14ac:dyDescent="0.25">
      <c r="A10" s="212"/>
      <c r="B10" s="38"/>
      <c r="C10" s="213" t="s">
        <v>2072</v>
      </c>
      <c r="D10" s="39" t="s">
        <v>265</v>
      </c>
      <c r="E10" s="215" t="s">
        <v>2744</v>
      </c>
      <c r="F10" s="215" t="s">
        <v>603</v>
      </c>
      <c r="G10" s="38"/>
      <c r="H10" s="38"/>
      <c r="I10" s="44" t="s">
        <v>745</v>
      </c>
      <c r="J10" s="44" t="s">
        <v>745</v>
      </c>
      <c r="K10" s="38"/>
      <c r="L10" s="38"/>
      <c r="M10" s="38"/>
      <c r="N10" s="38"/>
      <c r="O10" s="38"/>
      <c r="P10" s="38">
        <v>9</v>
      </c>
      <c r="Q10" s="38">
        <v>7</v>
      </c>
      <c r="R10" s="38"/>
      <c r="S10" s="77" t="s">
        <v>3354</v>
      </c>
      <c r="T10" s="76"/>
      <c r="Y10" s="41" t="s">
        <v>779</v>
      </c>
      <c r="Z10" s="41" t="s">
        <v>780</v>
      </c>
      <c r="AA10" s="41" t="s">
        <v>780</v>
      </c>
      <c r="AB10" s="41"/>
      <c r="AC10" s="41"/>
      <c r="AD10" s="224" t="s">
        <v>274</v>
      </c>
      <c r="AE10" s="224" t="s">
        <v>622</v>
      </c>
      <c r="AF10" s="225" t="s">
        <v>2077</v>
      </c>
      <c r="AG10" s="223" t="s">
        <v>2163</v>
      </c>
      <c r="AH10" s="199">
        <v>8</v>
      </c>
      <c r="AI10" s="199" t="str">
        <f ca="1">IFERROR(VLOOKUP(NDD!$J$23,INDIRECT(AM9),5,FALSE),"")</f>
        <v/>
      </c>
      <c r="AJ10" s="199" t="str">
        <f t="shared" ca="1" si="0"/>
        <v/>
      </c>
      <c r="AK10" s="199" t="str">
        <f t="shared" ca="1" si="1"/>
        <v/>
      </c>
      <c r="AL10" s="209" t="str">
        <f t="shared" ca="1" si="2"/>
        <v/>
      </c>
      <c r="AM10" s="199" t="str">
        <f t="shared" ca="1" si="6"/>
        <v/>
      </c>
      <c r="AN10" s="204">
        <v>9</v>
      </c>
      <c r="AO10" s="204" t="str">
        <f ca="1">IFERROR(VLOOKUP(NDD!$J$28,INDIRECT(AR9),5,FALSE),"")</f>
        <v/>
      </c>
      <c r="AP10" s="205" t="str">
        <f t="shared" ca="1" si="3"/>
        <v/>
      </c>
      <c r="AQ10" s="204" t="str">
        <f t="shared" ca="1" si="4"/>
        <v/>
      </c>
      <c r="AR10" s="204" t="str">
        <f t="shared" ca="1" si="5"/>
        <v/>
      </c>
      <c r="AS10" s="40" t="s">
        <v>2774</v>
      </c>
      <c r="AT10" s="40"/>
      <c r="AU10" s="40" t="s">
        <v>2775</v>
      </c>
      <c r="AV10" s="40" t="s">
        <v>2776</v>
      </c>
      <c r="AW10" s="40" t="s">
        <v>2748</v>
      </c>
      <c r="AX10" s="38"/>
      <c r="AY10" s="38"/>
      <c r="AZ10" s="38"/>
      <c r="BA10" s="38"/>
      <c r="BB10" s="193" t="s">
        <v>274</v>
      </c>
      <c r="BC10" s="193" t="s">
        <v>2144</v>
      </c>
      <c r="BD10" s="204">
        <v>9</v>
      </c>
      <c r="BE10" s="204" t="str">
        <f ca="1">IFERROR(VLOOKUP(NDD!$J$23,INDIRECT(BG9),3,FALSE),"")</f>
        <v/>
      </c>
      <c r="BF10" s="205" t="str">
        <f t="shared" ca="1" si="7"/>
        <v/>
      </c>
      <c r="BG10" s="204" t="str">
        <f t="shared" ca="1" si="8"/>
        <v/>
      </c>
      <c r="BJ10" s="191"/>
    </row>
    <row r="11" spans="1:62" ht="13.5" customHeight="1" x14ac:dyDescent="0.25">
      <c r="A11" s="297">
        <f>NDD!AC4</f>
        <v>0</v>
      </c>
      <c r="B11" s="38"/>
      <c r="C11" s="217" t="s">
        <v>44</v>
      </c>
      <c r="D11" s="39" t="s">
        <v>266</v>
      </c>
      <c r="E11" s="215" t="s">
        <v>3715</v>
      </c>
      <c r="F11" s="215" t="s">
        <v>3709</v>
      </c>
      <c r="G11" s="38"/>
      <c r="H11" s="38"/>
      <c r="I11" s="44" t="s">
        <v>744</v>
      </c>
      <c r="J11" s="44" t="s">
        <v>1649</v>
      </c>
      <c r="K11" s="38"/>
      <c r="L11" s="38"/>
      <c r="M11" s="38"/>
      <c r="N11" s="38"/>
      <c r="O11" s="38"/>
      <c r="P11" s="38">
        <v>10</v>
      </c>
      <c r="Q11" s="38">
        <v>8</v>
      </c>
      <c r="R11" s="38"/>
      <c r="S11" s="77" t="s">
        <v>3835</v>
      </c>
      <c r="T11" s="76"/>
      <c r="Y11" s="41" t="s">
        <v>296</v>
      </c>
      <c r="Z11" s="41" t="s">
        <v>1702</v>
      </c>
      <c r="AA11" s="41" t="s">
        <v>131</v>
      </c>
      <c r="AB11" s="41"/>
      <c r="AC11" s="41"/>
      <c r="AD11" s="224" t="s">
        <v>274</v>
      </c>
      <c r="AE11" s="224" t="s">
        <v>622</v>
      </c>
      <c r="AF11" s="225" t="s">
        <v>2077</v>
      </c>
      <c r="AG11" s="223" t="s">
        <v>2164</v>
      </c>
      <c r="AH11" s="199">
        <v>9</v>
      </c>
      <c r="AI11" s="199" t="str">
        <f ca="1">IFERROR(VLOOKUP(NDD!$J$23,INDIRECT(AM10),5,FALSE),"")</f>
        <v/>
      </c>
      <c r="AJ11" s="199" t="str">
        <f t="shared" ca="1" si="0"/>
        <v/>
      </c>
      <c r="AK11" s="199" t="str">
        <f t="shared" ca="1" si="1"/>
        <v/>
      </c>
      <c r="AL11" s="209" t="str">
        <f t="shared" ca="1" si="2"/>
        <v/>
      </c>
      <c r="AM11" s="199" t="str">
        <f t="shared" ca="1" si="6"/>
        <v/>
      </c>
      <c r="AN11" s="204">
        <v>10</v>
      </c>
      <c r="AO11" s="204" t="str">
        <f ca="1">IFERROR(VLOOKUP(NDD!$J$28,INDIRECT(AR10),5,FALSE),"")</f>
        <v/>
      </c>
      <c r="AP11" s="205" t="str">
        <f t="shared" ca="1" si="3"/>
        <v/>
      </c>
      <c r="AQ11" s="204" t="str">
        <f t="shared" ca="1" si="4"/>
        <v/>
      </c>
      <c r="AR11" s="204" t="str">
        <f t="shared" ca="1" si="5"/>
        <v/>
      </c>
      <c r="AS11" s="40" t="s">
        <v>1107</v>
      </c>
      <c r="AT11" s="40"/>
      <c r="AU11" s="40" t="s">
        <v>3855</v>
      </c>
      <c r="AV11" s="40" t="s">
        <v>4151</v>
      </c>
      <c r="AW11" s="40" t="s">
        <v>77</v>
      </c>
      <c r="AX11" s="38"/>
      <c r="AY11" s="255" t="str">
        <f>IF(AND(NDD!J48&lt;&gt;"No",NDD!J49=""),"INCOMPLET","COMPLET")</f>
        <v>INCOMPLET</v>
      </c>
      <c r="AZ11" s="38"/>
      <c r="BA11" s="38"/>
      <c r="BB11" s="193" t="s">
        <v>274</v>
      </c>
      <c r="BC11" s="193" t="s">
        <v>2080</v>
      </c>
      <c r="BD11" s="204">
        <v>10</v>
      </c>
      <c r="BE11" s="204" t="str">
        <f ca="1">IFERROR(VLOOKUP(NDD!$J$23,INDIRECT(BG10),3,FALSE),"")</f>
        <v/>
      </c>
      <c r="BF11" s="205" t="str">
        <f t="shared" ca="1" si="7"/>
        <v/>
      </c>
      <c r="BG11" s="204" t="str">
        <f t="shared" ca="1" si="8"/>
        <v/>
      </c>
      <c r="BJ11" s="191"/>
    </row>
    <row r="12" spans="1:62" ht="13.5" customHeight="1" x14ac:dyDescent="0.25">
      <c r="A12" s="298">
        <f>NDD!AC4+5</f>
        <v>5</v>
      </c>
      <c r="B12" s="38"/>
      <c r="C12" s="38"/>
      <c r="D12" s="39" t="s">
        <v>267</v>
      </c>
      <c r="E12" s="215" t="s">
        <v>3716</v>
      </c>
      <c r="F12" s="215" t="s">
        <v>3709</v>
      </c>
      <c r="G12" s="38"/>
      <c r="H12" s="38"/>
      <c r="I12" s="44" t="s">
        <v>1896</v>
      </c>
      <c r="J12" s="44" t="s">
        <v>1896</v>
      </c>
      <c r="K12" s="38"/>
      <c r="L12" s="38"/>
      <c r="M12" s="42"/>
      <c r="N12" s="38"/>
      <c r="O12" s="38"/>
      <c r="P12" s="38" t="s">
        <v>35</v>
      </c>
      <c r="Q12" s="38">
        <v>9</v>
      </c>
      <c r="R12" s="38"/>
      <c r="S12" s="77" t="s">
        <v>3836</v>
      </c>
      <c r="T12" s="76"/>
      <c r="Y12" s="41" t="s">
        <v>573</v>
      </c>
      <c r="Z12" s="41" t="s">
        <v>1703</v>
      </c>
      <c r="AA12" s="41" t="s">
        <v>783</v>
      </c>
      <c r="AB12" s="41"/>
      <c r="AC12" s="41"/>
      <c r="AD12" s="224" t="s">
        <v>274</v>
      </c>
      <c r="AE12" s="224" t="s">
        <v>624</v>
      </c>
      <c r="AF12" s="225" t="s">
        <v>2078</v>
      </c>
      <c r="AG12" s="223" t="s">
        <v>2146</v>
      </c>
      <c r="AH12" s="199">
        <v>10</v>
      </c>
      <c r="AI12" s="199" t="str">
        <f ca="1">IFERROR(VLOOKUP(NDD!$J$23,INDIRECT(AM11),5,FALSE),"")</f>
        <v/>
      </c>
      <c r="AJ12" s="199" t="str">
        <f t="shared" ca="1" si="0"/>
        <v/>
      </c>
      <c r="AK12" s="199" t="str">
        <f t="shared" ca="1" si="1"/>
        <v/>
      </c>
      <c r="AL12" s="209" t="str">
        <f t="shared" ca="1" si="2"/>
        <v/>
      </c>
      <c r="AM12" s="199" t="str">
        <f t="shared" ca="1" si="6"/>
        <v/>
      </c>
      <c r="AN12" s="204">
        <v>11</v>
      </c>
      <c r="AO12" s="204" t="str">
        <f ca="1">IFERROR(VLOOKUP(NDD!$J$28,INDIRECT(AR11),5,FALSE),"")</f>
        <v/>
      </c>
      <c r="AP12" s="205" t="str">
        <f t="shared" ca="1" si="3"/>
        <v/>
      </c>
      <c r="AQ12" s="204" t="str">
        <f t="shared" ca="1" si="4"/>
        <v/>
      </c>
      <c r="AR12" s="204" t="str">
        <f t="shared" ca="1" si="5"/>
        <v/>
      </c>
      <c r="AS12" s="40" t="s">
        <v>1234</v>
      </c>
      <c r="AT12" s="40"/>
      <c r="AU12" s="40" t="s">
        <v>3911</v>
      </c>
      <c r="AV12" s="40" t="s">
        <v>4152</v>
      </c>
      <c r="AW12" s="40" t="s">
        <v>119</v>
      </c>
      <c r="AX12" s="38"/>
      <c r="AY12" s="38"/>
      <c r="AZ12" s="38"/>
      <c r="BA12" s="38"/>
      <c r="BB12" s="193" t="s">
        <v>268</v>
      </c>
      <c r="BC12" s="193" t="s">
        <v>2052</v>
      </c>
      <c r="BD12" s="204">
        <v>11</v>
      </c>
      <c r="BE12" s="204" t="str">
        <f ca="1">IFERROR(VLOOKUP(NDD!$J$23,INDIRECT(BG11),3,FALSE),"")</f>
        <v/>
      </c>
      <c r="BF12" s="205" t="str">
        <f t="shared" ca="1" si="7"/>
        <v/>
      </c>
      <c r="BG12" s="204" t="str">
        <f t="shared" ca="1" si="8"/>
        <v/>
      </c>
      <c r="BJ12" s="191"/>
    </row>
    <row r="13" spans="1:62" ht="13.5" customHeight="1" x14ac:dyDescent="0.25">
      <c r="A13" s="298">
        <f>WORKDAY(NDD!AC4,15)</f>
        <v>20</v>
      </c>
      <c r="B13" s="38"/>
      <c r="C13" s="38"/>
      <c r="D13" s="39" t="s">
        <v>277</v>
      </c>
      <c r="E13" s="215" t="s">
        <v>3717</v>
      </c>
      <c r="F13" s="215" t="s">
        <v>3709</v>
      </c>
      <c r="G13" s="38"/>
      <c r="H13" s="38"/>
      <c r="I13" s="44" t="s">
        <v>1912</v>
      </c>
      <c r="J13" s="44" t="s">
        <v>1901</v>
      </c>
      <c r="K13" s="38"/>
      <c r="L13" s="38"/>
      <c r="M13" s="38"/>
      <c r="N13" s="38"/>
      <c r="O13" s="38"/>
      <c r="P13" s="38" t="s">
        <v>21</v>
      </c>
      <c r="Q13" s="38">
        <v>10</v>
      </c>
      <c r="R13" s="38"/>
      <c r="S13" s="77" t="s">
        <v>2944</v>
      </c>
      <c r="T13" s="76"/>
      <c r="Y13" s="41" t="s">
        <v>789</v>
      </c>
      <c r="Z13" s="41" t="s">
        <v>75</v>
      </c>
      <c r="AA13" s="41" t="s">
        <v>75</v>
      </c>
      <c r="AB13" s="41"/>
      <c r="AC13" s="41"/>
      <c r="AD13" s="224" t="s">
        <v>274</v>
      </c>
      <c r="AE13" s="224" t="s">
        <v>624</v>
      </c>
      <c r="AF13" s="225" t="s">
        <v>2078</v>
      </c>
      <c r="AG13" s="223" t="s">
        <v>2165</v>
      </c>
      <c r="AH13" s="199">
        <v>11</v>
      </c>
      <c r="AI13" s="199" t="str">
        <f ca="1">IFERROR(VLOOKUP(NDD!$J$23,INDIRECT(AM12),5,FALSE),"")</f>
        <v/>
      </c>
      <c r="AJ13" s="199" t="str">
        <f t="shared" ca="1" si="0"/>
        <v/>
      </c>
      <c r="AK13" s="199" t="str">
        <f t="shared" ca="1" si="1"/>
        <v/>
      </c>
      <c r="AL13" s="209" t="str">
        <f t="shared" ca="1" si="2"/>
        <v/>
      </c>
      <c r="AM13" s="199" t="str">
        <f t="shared" ca="1" si="6"/>
        <v/>
      </c>
      <c r="AN13" s="204">
        <v>12</v>
      </c>
      <c r="AO13" s="204" t="str">
        <f ca="1">IFERROR(VLOOKUP(NDD!$J$28,INDIRECT(AR12),5,FALSE),"")</f>
        <v/>
      </c>
      <c r="AP13" s="205" t="str">
        <f t="shared" ca="1" si="3"/>
        <v/>
      </c>
      <c r="AQ13" s="204" t="str">
        <f t="shared" ca="1" si="4"/>
        <v/>
      </c>
      <c r="AR13" s="204" t="str">
        <f t="shared" ca="1" si="5"/>
        <v/>
      </c>
      <c r="AS13" s="40" t="s">
        <v>1108</v>
      </c>
      <c r="AT13" s="40"/>
      <c r="AU13" s="40" t="s">
        <v>3796</v>
      </c>
      <c r="AV13" s="40" t="s">
        <v>4153</v>
      </c>
      <c r="AW13" s="40" t="s">
        <v>119</v>
      </c>
      <c r="AX13" s="38"/>
      <c r="AY13" s="38"/>
      <c r="AZ13" s="38"/>
      <c r="BA13" s="38"/>
      <c r="BB13" s="193" t="s">
        <v>268</v>
      </c>
      <c r="BC13" s="193" t="s">
        <v>2081</v>
      </c>
      <c r="BD13" s="204">
        <v>12</v>
      </c>
      <c r="BE13" s="204" t="str">
        <f ca="1">IFERROR(VLOOKUP(NDD!$J$23,INDIRECT(BG12),3,FALSE),"")</f>
        <v/>
      </c>
      <c r="BF13" s="205" t="str">
        <f t="shared" ca="1" si="7"/>
        <v/>
      </c>
      <c r="BG13" s="204" t="str">
        <f t="shared" ca="1" si="8"/>
        <v/>
      </c>
      <c r="BJ13" s="191"/>
    </row>
    <row r="14" spans="1:62" ht="13.5" customHeight="1" x14ac:dyDescent="0.25">
      <c r="A14" s="38"/>
      <c r="B14" s="38"/>
      <c r="C14" s="38"/>
      <c r="D14" s="39" t="s">
        <v>4647</v>
      </c>
      <c r="E14" s="215" t="s">
        <v>3718</v>
      </c>
      <c r="F14" s="215" t="s">
        <v>3709</v>
      </c>
      <c r="G14" s="38"/>
      <c r="H14" s="38"/>
      <c r="I14" s="44" t="s">
        <v>748</v>
      </c>
      <c r="J14" s="44" t="s">
        <v>1650</v>
      </c>
      <c r="K14" s="38"/>
      <c r="L14" s="38"/>
      <c r="M14" s="38"/>
      <c r="N14" s="38"/>
      <c r="O14" s="38"/>
      <c r="P14" s="38"/>
      <c r="Q14" s="38">
        <v>11</v>
      </c>
      <c r="R14" s="38"/>
      <c r="S14" s="77" t="s">
        <v>289</v>
      </c>
      <c r="T14" s="76" t="s">
        <v>551</v>
      </c>
      <c r="Y14" s="41" t="s">
        <v>567</v>
      </c>
      <c r="Z14" s="41" t="s">
        <v>1704</v>
      </c>
      <c r="AA14" s="41" t="s">
        <v>128</v>
      </c>
      <c r="AB14" s="41"/>
      <c r="AC14" s="41"/>
      <c r="AD14" s="224" t="s">
        <v>274</v>
      </c>
      <c r="AE14" s="224" t="s">
        <v>624</v>
      </c>
      <c r="AF14" s="225" t="s">
        <v>2078</v>
      </c>
      <c r="AG14" s="223" t="s">
        <v>2166</v>
      </c>
      <c r="AH14" s="199">
        <v>12</v>
      </c>
      <c r="AI14" s="199" t="str">
        <f ca="1">IFERROR(VLOOKUP(NDD!$J$23,INDIRECT(AM13),5,FALSE),"")</f>
        <v/>
      </c>
      <c r="AJ14" s="199" t="str">
        <f t="shared" ca="1" si="0"/>
        <v/>
      </c>
      <c r="AK14" s="199" t="str">
        <f t="shared" ca="1" si="1"/>
        <v/>
      </c>
      <c r="AL14" s="209" t="str">
        <f t="shared" ca="1" si="2"/>
        <v/>
      </c>
      <c r="AM14" s="199" t="str">
        <f t="shared" ca="1" si="6"/>
        <v/>
      </c>
      <c r="AN14" s="204">
        <v>13</v>
      </c>
      <c r="AO14" s="204" t="str">
        <f ca="1">IFERROR(VLOOKUP(NDD!$J$28,INDIRECT(AR13),5,FALSE),"")</f>
        <v/>
      </c>
      <c r="AP14" s="205" t="str">
        <f t="shared" ca="1" si="3"/>
        <v/>
      </c>
      <c r="AQ14" s="204" t="str">
        <f t="shared" ca="1" si="4"/>
        <v/>
      </c>
      <c r="AR14" s="204" t="str">
        <f t="shared" ca="1" si="5"/>
        <v/>
      </c>
      <c r="AS14" s="40" t="s">
        <v>2777</v>
      </c>
      <c r="AT14" s="40"/>
      <c r="AU14" s="40" t="s">
        <v>330</v>
      </c>
      <c r="AV14" s="40" t="s">
        <v>2778</v>
      </c>
      <c r="AW14" s="40" t="s">
        <v>2759</v>
      </c>
      <c r="AX14" s="38"/>
      <c r="AY14" s="38"/>
      <c r="AZ14" s="38"/>
      <c r="BA14" s="38"/>
      <c r="BB14" s="193" t="s">
        <v>268</v>
      </c>
      <c r="BC14" s="193" t="s">
        <v>2082</v>
      </c>
      <c r="BD14" s="204">
        <v>13</v>
      </c>
      <c r="BE14" s="204" t="str">
        <f ca="1">IFERROR(VLOOKUP(NDD!$J$23,INDIRECT(BG13),3,FALSE),"")</f>
        <v/>
      </c>
      <c r="BF14" s="205" t="str">
        <f t="shared" ca="1" si="7"/>
        <v/>
      </c>
      <c r="BG14" s="204" t="str">
        <f t="shared" ca="1" si="8"/>
        <v/>
      </c>
      <c r="BJ14" s="191"/>
    </row>
    <row r="15" spans="1:62" ht="13.5" customHeight="1" x14ac:dyDescent="0.25">
      <c r="A15" s="217" t="s">
        <v>4651</v>
      </c>
      <c r="B15" s="38"/>
      <c r="C15" s="38"/>
      <c r="D15" s="39" t="s">
        <v>4648</v>
      </c>
      <c r="E15" s="215" t="s">
        <v>630</v>
      </c>
      <c r="F15" s="215" t="s">
        <v>603</v>
      </c>
      <c r="G15" s="38"/>
      <c r="H15" s="38"/>
      <c r="I15" s="44" t="s">
        <v>753</v>
      </c>
      <c r="J15" s="44" t="s">
        <v>1651</v>
      </c>
      <c r="K15" s="38"/>
      <c r="L15" s="38"/>
      <c r="M15" s="38"/>
      <c r="N15" s="38"/>
      <c r="O15" s="38"/>
      <c r="P15" s="38"/>
      <c r="Q15" s="38">
        <v>12</v>
      </c>
      <c r="R15" s="38"/>
      <c r="S15" s="77" t="s">
        <v>3837</v>
      </c>
      <c r="T15" s="76"/>
      <c r="Y15" s="41" t="s">
        <v>575</v>
      </c>
      <c r="Z15" s="41" t="s">
        <v>1707</v>
      </c>
      <c r="AA15" s="41" t="s">
        <v>182</v>
      </c>
      <c r="AB15" s="41"/>
      <c r="AC15" s="41"/>
      <c r="AD15" s="224" t="s">
        <v>274</v>
      </c>
      <c r="AE15" s="224" t="s">
        <v>624</v>
      </c>
      <c r="AF15" s="225" t="s">
        <v>2078</v>
      </c>
      <c r="AG15" s="223" t="s">
        <v>2167</v>
      </c>
      <c r="AH15" s="199">
        <v>13</v>
      </c>
      <c r="AI15" s="199" t="str">
        <f ca="1">IFERROR(VLOOKUP(NDD!$J$23,INDIRECT(AM14),5,FALSE),"")</f>
        <v/>
      </c>
      <c r="AJ15" s="199" t="str">
        <f t="shared" ca="1" si="0"/>
        <v/>
      </c>
      <c r="AK15" s="199" t="str">
        <f t="shared" ca="1" si="1"/>
        <v/>
      </c>
      <c r="AL15" s="209" t="str">
        <f t="shared" ca="1" si="2"/>
        <v/>
      </c>
      <c r="AM15" s="199" t="str">
        <f t="shared" ca="1" si="6"/>
        <v/>
      </c>
      <c r="AN15" s="204">
        <v>14</v>
      </c>
      <c r="AO15" s="204" t="str">
        <f ca="1">IFERROR(VLOOKUP(NDD!$J$28,INDIRECT(AR14),5,FALSE),"")</f>
        <v/>
      </c>
      <c r="AP15" s="205" t="str">
        <f t="shared" ca="1" si="3"/>
        <v/>
      </c>
      <c r="AQ15" s="204" t="str">
        <f t="shared" ca="1" si="4"/>
        <v/>
      </c>
      <c r="AR15" s="204" t="str">
        <f t="shared" ca="1" si="5"/>
        <v/>
      </c>
      <c r="AS15" s="40" t="s">
        <v>2779</v>
      </c>
      <c r="AT15" s="40"/>
      <c r="AU15" s="40" t="s">
        <v>300</v>
      </c>
      <c r="AV15" s="40" t="s">
        <v>2780</v>
      </c>
      <c r="AW15" s="40" t="s">
        <v>2752</v>
      </c>
      <c r="AX15" s="38"/>
      <c r="AY15" s="38"/>
      <c r="AZ15" s="38"/>
      <c r="BA15" s="38"/>
      <c r="BB15" s="193" t="s">
        <v>268</v>
      </c>
      <c r="BC15" s="193" t="s">
        <v>2053</v>
      </c>
      <c r="BD15" s="204">
        <v>14</v>
      </c>
      <c r="BE15" s="204" t="str">
        <f ca="1">IFERROR(VLOOKUP(NDD!$J$23,INDIRECT(BG14),3,FALSE),"")</f>
        <v/>
      </c>
      <c r="BF15" s="205" t="str">
        <f t="shared" ca="1" si="7"/>
        <v/>
      </c>
      <c r="BG15" s="204" t="str">
        <f t="shared" ca="1" si="8"/>
        <v/>
      </c>
      <c r="BJ15" s="191"/>
    </row>
    <row r="16" spans="1:62" ht="13.5" customHeight="1" x14ac:dyDescent="0.25">
      <c r="A16" s="217" t="s">
        <v>4652</v>
      </c>
      <c r="B16" s="38"/>
      <c r="C16" s="38"/>
      <c r="D16" s="39" t="s">
        <v>272</v>
      </c>
      <c r="E16" s="215" t="s">
        <v>3719</v>
      </c>
      <c r="F16" s="215" t="s">
        <v>3720</v>
      </c>
      <c r="G16" s="38"/>
      <c r="H16" s="38"/>
      <c r="I16" s="44" t="s">
        <v>747</v>
      </c>
      <c r="J16" s="44" t="s">
        <v>1652</v>
      </c>
      <c r="K16" s="38"/>
      <c r="L16" s="38"/>
      <c r="M16" s="38"/>
      <c r="N16" s="38"/>
      <c r="O16" s="38"/>
      <c r="P16" s="38"/>
      <c r="Q16" s="38">
        <v>13</v>
      </c>
      <c r="R16" s="38"/>
      <c r="S16" s="77" t="s">
        <v>3838</v>
      </c>
      <c r="T16" s="76"/>
      <c r="Y16" s="41" t="s">
        <v>790</v>
      </c>
      <c r="Z16" s="41" t="s">
        <v>1705</v>
      </c>
      <c r="AA16" s="41" t="s">
        <v>194</v>
      </c>
      <c r="AB16" s="41"/>
      <c r="AC16" s="41"/>
      <c r="AD16" s="224" t="s">
        <v>274</v>
      </c>
      <c r="AE16" s="224" t="s">
        <v>624</v>
      </c>
      <c r="AF16" s="225" t="s">
        <v>2078</v>
      </c>
      <c r="AG16" s="223" t="s">
        <v>2168</v>
      </c>
      <c r="AH16" s="199">
        <v>14</v>
      </c>
      <c r="AI16" s="199" t="str">
        <f ca="1">IFERROR(VLOOKUP(NDD!$J$23,INDIRECT(AM15),5,FALSE),"")</f>
        <v/>
      </c>
      <c r="AJ16" s="199" t="str">
        <f t="shared" ca="1" si="0"/>
        <v/>
      </c>
      <c r="AK16" s="199" t="str">
        <f t="shared" ca="1" si="1"/>
        <v/>
      </c>
      <c r="AL16" s="209" t="str">
        <f t="shared" ca="1" si="2"/>
        <v/>
      </c>
      <c r="AM16" s="199" t="str">
        <f t="shared" ca="1" si="6"/>
        <v/>
      </c>
      <c r="AN16" s="204">
        <v>15</v>
      </c>
      <c r="AO16" s="204" t="str">
        <f ca="1">IFERROR(VLOOKUP(NDD!$J$28,INDIRECT(AR15),5,FALSE),"")</f>
        <v/>
      </c>
      <c r="AP16" s="205" t="str">
        <f t="shared" ca="1" si="3"/>
        <v/>
      </c>
      <c r="AQ16" s="204" t="str">
        <f t="shared" ca="1" si="4"/>
        <v/>
      </c>
      <c r="AR16" s="204" t="str">
        <f t="shared" ca="1" si="5"/>
        <v/>
      </c>
      <c r="AS16" s="40" t="s">
        <v>1235</v>
      </c>
      <c r="AT16" s="40"/>
      <c r="AU16" s="40" t="s">
        <v>3910</v>
      </c>
      <c r="AV16" s="40" t="s">
        <v>4154</v>
      </c>
      <c r="AW16" s="40" t="s">
        <v>119</v>
      </c>
      <c r="AX16" s="38"/>
      <c r="AY16" s="38"/>
      <c r="AZ16" s="38"/>
      <c r="BA16" s="38"/>
      <c r="BB16" s="193" t="s">
        <v>268</v>
      </c>
      <c r="BC16" s="193" t="s">
        <v>2144</v>
      </c>
      <c r="BD16" s="204">
        <v>15</v>
      </c>
      <c r="BE16" s="204" t="str">
        <f ca="1">IFERROR(VLOOKUP(NDD!$J$23,INDIRECT(BG15),3,FALSE),"")</f>
        <v/>
      </c>
      <c r="BF16" s="205" t="str">
        <f t="shared" ca="1" si="7"/>
        <v/>
      </c>
      <c r="BG16" s="204" t="str">
        <f t="shared" ca="1" si="8"/>
        <v/>
      </c>
      <c r="BJ16" s="191"/>
    </row>
    <row r="17" spans="1:62" ht="13.5" customHeight="1" x14ac:dyDescent="0.25">
      <c r="A17" s="38"/>
      <c r="B17" s="38"/>
      <c r="C17" s="38"/>
      <c r="D17" s="39" t="s">
        <v>271</v>
      </c>
      <c r="E17" s="215" t="s">
        <v>3721</v>
      </c>
      <c r="F17" s="215" t="s">
        <v>948</v>
      </c>
      <c r="G17" s="38"/>
      <c r="H17" s="38"/>
      <c r="I17" s="44" t="s">
        <v>750</v>
      </c>
      <c r="J17" s="44" t="s">
        <v>1653</v>
      </c>
      <c r="K17" s="38"/>
      <c r="L17" s="38"/>
      <c r="M17" s="38"/>
      <c r="N17" s="38"/>
      <c r="O17" s="38"/>
      <c r="P17" s="38"/>
      <c r="Q17" s="38">
        <v>14</v>
      </c>
      <c r="R17" s="38"/>
      <c r="S17" s="77" t="s">
        <v>3839</v>
      </c>
      <c r="T17" s="76"/>
      <c r="Y17" s="41" t="s">
        <v>809</v>
      </c>
      <c r="Z17" s="41" t="s">
        <v>74</v>
      </c>
      <c r="AA17" s="41" t="s">
        <v>74</v>
      </c>
      <c r="AB17" s="41"/>
      <c r="AC17" s="41"/>
      <c r="AD17" s="224" t="s">
        <v>274</v>
      </c>
      <c r="AE17" s="224" t="s">
        <v>624</v>
      </c>
      <c r="AF17" s="225" t="s">
        <v>2078</v>
      </c>
      <c r="AG17" s="223" t="s">
        <v>2169</v>
      </c>
      <c r="AH17" s="199">
        <v>15</v>
      </c>
      <c r="AI17" s="199" t="str">
        <f ca="1">IFERROR(VLOOKUP(NDD!$J$23,INDIRECT(AM16),5,FALSE),"")</f>
        <v/>
      </c>
      <c r="AJ17" s="199" t="str">
        <f t="shared" ca="1" si="0"/>
        <v/>
      </c>
      <c r="AK17" s="199" t="str">
        <f t="shared" ca="1" si="1"/>
        <v/>
      </c>
      <c r="AL17" s="209" t="str">
        <f t="shared" ca="1" si="2"/>
        <v/>
      </c>
      <c r="AM17" s="199" t="str">
        <f t="shared" ca="1" si="6"/>
        <v/>
      </c>
      <c r="AN17" s="204">
        <v>16</v>
      </c>
      <c r="AO17" s="204" t="str">
        <f ca="1">IFERROR(VLOOKUP(NDD!$J$28,INDIRECT(AR16),5,FALSE),"")</f>
        <v/>
      </c>
      <c r="AP17" s="205" t="str">
        <f t="shared" ca="1" si="3"/>
        <v/>
      </c>
      <c r="AQ17" s="204" t="str">
        <f t="shared" ca="1" si="4"/>
        <v/>
      </c>
      <c r="AR17" s="204" t="str">
        <f t="shared" ca="1" si="5"/>
        <v/>
      </c>
      <c r="AS17" s="40" t="s">
        <v>1236</v>
      </c>
      <c r="AT17" s="40"/>
      <c r="AU17" s="40" t="s">
        <v>3846</v>
      </c>
      <c r="AV17" s="40" t="s">
        <v>4155</v>
      </c>
      <c r="AW17" s="40" t="s">
        <v>164</v>
      </c>
      <c r="AX17" s="38"/>
      <c r="AY17" s="38"/>
      <c r="AZ17" s="38"/>
      <c r="BA17" s="38"/>
      <c r="BB17" s="193" t="s">
        <v>270</v>
      </c>
      <c r="BC17" s="193" t="s">
        <v>2052</v>
      </c>
      <c r="BD17" s="204">
        <v>16</v>
      </c>
      <c r="BE17" s="204" t="str">
        <f ca="1">IFERROR(VLOOKUP(NDD!$J$23,INDIRECT(BG16),3,FALSE),"")</f>
        <v/>
      </c>
      <c r="BF17" s="205" t="str">
        <f t="shared" ca="1" si="7"/>
        <v/>
      </c>
      <c r="BG17" s="204" t="str">
        <f t="shared" ca="1" si="8"/>
        <v/>
      </c>
      <c r="BJ17" s="191"/>
    </row>
    <row r="18" spans="1:62" ht="13.5" customHeight="1" x14ac:dyDescent="0.25">
      <c r="A18" s="38"/>
      <c r="B18" s="38"/>
      <c r="C18" s="38"/>
      <c r="D18" s="39" t="s">
        <v>281</v>
      </c>
      <c r="E18" s="215" t="s">
        <v>3722</v>
      </c>
      <c r="F18" s="215" t="s">
        <v>3711</v>
      </c>
      <c r="G18" s="38"/>
      <c r="H18" s="38"/>
      <c r="I18" s="44" t="s">
        <v>757</v>
      </c>
      <c r="J18" s="44" t="s">
        <v>1654</v>
      </c>
      <c r="K18" s="38"/>
      <c r="L18" s="38"/>
      <c r="M18" s="38"/>
      <c r="N18" s="38"/>
      <c r="O18" s="38"/>
      <c r="P18" s="38"/>
      <c r="Q18" s="38">
        <v>15</v>
      </c>
      <c r="R18" s="38"/>
      <c r="S18" s="77" t="s">
        <v>3840</v>
      </c>
      <c r="T18" s="76"/>
      <c r="Y18" s="41" t="s">
        <v>590</v>
      </c>
      <c r="Z18" s="41" t="s">
        <v>1706</v>
      </c>
      <c r="AA18" s="41" t="s">
        <v>170</v>
      </c>
      <c r="AB18" s="41"/>
      <c r="AC18" s="41"/>
      <c r="AD18" s="224" t="s">
        <v>274</v>
      </c>
      <c r="AE18" s="224" t="s">
        <v>624</v>
      </c>
      <c r="AF18" s="225" t="s">
        <v>2078</v>
      </c>
      <c r="AG18" s="223" t="s">
        <v>2170</v>
      </c>
      <c r="AH18" s="199">
        <v>16</v>
      </c>
      <c r="AI18" s="199" t="str">
        <f ca="1">IFERROR(VLOOKUP(NDD!$J$23,INDIRECT(AM17),5,FALSE),"")</f>
        <v/>
      </c>
      <c r="AJ18" s="199" t="str">
        <f t="shared" ca="1" si="0"/>
        <v/>
      </c>
      <c r="AK18" s="199" t="str">
        <f t="shared" ca="1" si="1"/>
        <v/>
      </c>
      <c r="AL18" s="209" t="str">
        <f t="shared" ca="1" si="2"/>
        <v/>
      </c>
      <c r="AM18" s="199" t="str">
        <f t="shared" ca="1" si="6"/>
        <v/>
      </c>
      <c r="AN18" s="204">
        <v>17</v>
      </c>
      <c r="AO18" s="204" t="str">
        <f ca="1">IFERROR(VLOOKUP(NDD!$J$28,INDIRECT(AR17),5,FALSE),"")</f>
        <v/>
      </c>
      <c r="AP18" s="205" t="str">
        <f t="shared" ca="1" si="3"/>
        <v/>
      </c>
      <c r="AQ18" s="204" t="str">
        <f t="shared" ca="1" si="4"/>
        <v/>
      </c>
      <c r="AR18" s="204" t="str">
        <f t="shared" ca="1" si="5"/>
        <v/>
      </c>
      <c r="AS18" s="40" t="s">
        <v>2781</v>
      </c>
      <c r="AT18" s="40"/>
      <c r="AU18" s="40" t="s">
        <v>2782</v>
      </c>
      <c r="AV18" s="40" t="s">
        <v>2783</v>
      </c>
      <c r="AW18" s="40" t="s">
        <v>2770</v>
      </c>
      <c r="AX18" s="38"/>
      <c r="AY18" s="38"/>
      <c r="AZ18" s="38"/>
      <c r="BA18" s="38"/>
      <c r="BB18" s="193" t="s">
        <v>270</v>
      </c>
      <c r="BC18" s="193" t="s">
        <v>2081</v>
      </c>
      <c r="BD18" s="204">
        <v>17</v>
      </c>
      <c r="BE18" s="204" t="str">
        <f ca="1">IFERROR(VLOOKUP(NDD!$J$23,INDIRECT(BG17),3,FALSE),"")</f>
        <v/>
      </c>
      <c r="BF18" s="205" t="str">
        <f t="shared" ca="1" si="7"/>
        <v/>
      </c>
      <c r="BG18" s="204" t="str">
        <f t="shared" ca="1" si="8"/>
        <v/>
      </c>
      <c r="BJ18" s="191"/>
    </row>
    <row r="19" spans="1:62" ht="13.5" customHeight="1" x14ac:dyDescent="0.25">
      <c r="A19" s="38"/>
      <c r="B19" s="38"/>
      <c r="C19" s="38"/>
      <c r="D19" s="39" t="s">
        <v>282</v>
      </c>
      <c r="E19" s="215" t="s">
        <v>3723</v>
      </c>
      <c r="F19" s="215" t="s">
        <v>3724</v>
      </c>
      <c r="G19" s="38"/>
      <c r="H19" s="38"/>
      <c r="I19" s="44" t="s">
        <v>751</v>
      </c>
      <c r="J19" s="44" t="s">
        <v>1655</v>
      </c>
      <c r="K19" s="38"/>
      <c r="L19" s="38"/>
      <c r="M19" s="38"/>
      <c r="N19" s="38"/>
      <c r="O19" s="38"/>
      <c r="P19" s="38"/>
      <c r="Q19" s="38">
        <v>16</v>
      </c>
      <c r="R19" s="38"/>
      <c r="S19" s="77" t="s">
        <v>290</v>
      </c>
      <c r="T19" s="76" t="s">
        <v>549</v>
      </c>
      <c r="Y19" s="41" t="s">
        <v>795</v>
      </c>
      <c r="Z19" s="41" t="s">
        <v>85</v>
      </c>
      <c r="AA19" s="41" t="s">
        <v>85</v>
      </c>
      <c r="AB19" s="41"/>
      <c r="AC19" s="41"/>
      <c r="AD19" s="224" t="s">
        <v>274</v>
      </c>
      <c r="AE19" s="224" t="s">
        <v>2171</v>
      </c>
      <c r="AF19" s="225" t="s">
        <v>2079</v>
      </c>
      <c r="AG19" s="223" t="s">
        <v>3548</v>
      </c>
      <c r="AH19" s="199">
        <v>17</v>
      </c>
      <c r="AI19" s="199" t="str">
        <f ca="1">IFERROR(VLOOKUP(NDD!$J$23,INDIRECT(AM18),5,FALSE),"")</f>
        <v/>
      </c>
      <c r="AJ19" s="199" t="str">
        <f t="shared" ca="1" si="0"/>
        <v/>
      </c>
      <c r="AK19" s="199" t="str">
        <f t="shared" ca="1" si="1"/>
        <v/>
      </c>
      <c r="AL19" s="209" t="str">
        <f t="shared" ca="1" si="2"/>
        <v/>
      </c>
      <c r="AM19" s="199" t="str">
        <f t="shared" ca="1" si="6"/>
        <v/>
      </c>
      <c r="AN19" s="204">
        <v>18</v>
      </c>
      <c r="AO19" s="204" t="str">
        <f ca="1">IFERROR(VLOOKUP(NDD!$J$28,INDIRECT(AR18),5,FALSE),"")</f>
        <v/>
      </c>
      <c r="AP19" s="205" t="str">
        <f t="shared" ca="1" si="3"/>
        <v/>
      </c>
      <c r="AQ19" s="204" t="str">
        <f t="shared" ca="1" si="4"/>
        <v/>
      </c>
      <c r="AR19" s="204" t="str">
        <f t="shared" ca="1" si="5"/>
        <v/>
      </c>
      <c r="AS19" s="40" t="s">
        <v>2784</v>
      </c>
      <c r="AT19" s="40"/>
      <c r="AU19" s="40" t="s">
        <v>2785</v>
      </c>
      <c r="AV19" s="40" t="s">
        <v>2786</v>
      </c>
      <c r="AW19" s="40" t="s">
        <v>2759</v>
      </c>
      <c r="AX19" s="38"/>
      <c r="AY19" s="38"/>
      <c r="AZ19" s="38"/>
      <c r="BA19" s="38"/>
      <c r="BB19" s="193" t="s">
        <v>270</v>
      </c>
      <c r="BC19" s="193" t="s">
        <v>2082</v>
      </c>
      <c r="BD19" s="204">
        <v>18</v>
      </c>
      <c r="BE19" s="204" t="str">
        <f ca="1">IFERROR(VLOOKUP(NDD!$J$23,INDIRECT(BG18),3,FALSE),"")</f>
        <v/>
      </c>
      <c r="BF19" s="205" t="str">
        <f t="shared" ca="1" si="7"/>
        <v/>
      </c>
      <c r="BG19" s="204" t="str">
        <f t="shared" ca="1" si="8"/>
        <v/>
      </c>
      <c r="BJ19" s="191"/>
    </row>
    <row r="20" spans="1:62" ht="13.5" customHeight="1" x14ac:dyDescent="0.25">
      <c r="A20" s="38"/>
      <c r="B20" s="38"/>
      <c r="C20" s="38"/>
      <c r="D20" s="39" t="s">
        <v>283</v>
      </c>
      <c r="E20" s="215" t="s">
        <v>3725</v>
      </c>
      <c r="F20" s="215" t="s">
        <v>3709</v>
      </c>
      <c r="G20" s="38"/>
      <c r="H20" s="38"/>
      <c r="I20" s="44" t="s">
        <v>755</v>
      </c>
      <c r="J20" s="44" t="s">
        <v>1656</v>
      </c>
      <c r="K20" s="38"/>
      <c r="L20" s="38"/>
      <c r="M20" s="38"/>
      <c r="N20" s="38"/>
      <c r="O20" s="38"/>
      <c r="P20" s="38"/>
      <c r="Q20" s="38">
        <v>17</v>
      </c>
      <c r="R20" s="38"/>
      <c r="S20" s="77" t="s">
        <v>291</v>
      </c>
      <c r="T20" s="76" t="s">
        <v>549</v>
      </c>
      <c r="Y20" s="41" t="s">
        <v>793</v>
      </c>
      <c r="Z20" s="41" t="s">
        <v>1708</v>
      </c>
      <c r="AA20" s="41" t="s">
        <v>794</v>
      </c>
      <c r="AB20" s="41"/>
      <c r="AC20" s="41"/>
      <c r="AD20" s="224" t="s">
        <v>274</v>
      </c>
      <c r="AE20" s="224" t="s">
        <v>2171</v>
      </c>
      <c r="AF20" s="225" t="s">
        <v>2079</v>
      </c>
      <c r="AG20" s="223" t="s">
        <v>2172</v>
      </c>
      <c r="AH20" s="199">
        <v>18</v>
      </c>
      <c r="AI20" s="199" t="str">
        <f ca="1">IFERROR(VLOOKUP(NDD!$J$23,INDIRECT(AM19),5,FALSE),"")</f>
        <v/>
      </c>
      <c r="AJ20" s="199" t="str">
        <f t="shared" ca="1" si="0"/>
        <v/>
      </c>
      <c r="AK20" s="199" t="str">
        <f t="shared" ca="1" si="1"/>
        <v/>
      </c>
      <c r="AL20" s="209" t="str">
        <f t="shared" ca="1" si="2"/>
        <v/>
      </c>
      <c r="AM20" s="199" t="str">
        <f t="shared" ca="1" si="6"/>
        <v/>
      </c>
      <c r="AN20" s="204">
        <v>19</v>
      </c>
      <c r="AO20" s="204" t="str">
        <f ca="1">IFERROR(VLOOKUP(NDD!$J$28,INDIRECT(AR19),5,FALSE),"")</f>
        <v/>
      </c>
      <c r="AP20" s="205" t="str">
        <f t="shared" ca="1" si="3"/>
        <v/>
      </c>
      <c r="AQ20" s="204" t="str">
        <f t="shared" ca="1" si="4"/>
        <v/>
      </c>
      <c r="AR20" s="204" t="str">
        <f t="shared" ca="1" si="5"/>
        <v/>
      </c>
      <c r="AS20" s="40" t="s">
        <v>1109</v>
      </c>
      <c r="AT20" s="40"/>
      <c r="AU20" s="40" t="s">
        <v>3868</v>
      </c>
      <c r="AV20" s="40" t="s">
        <v>4156</v>
      </c>
      <c r="AW20" s="40" t="s">
        <v>1237</v>
      </c>
      <c r="AX20" s="38"/>
      <c r="AY20" s="38"/>
      <c r="AZ20" s="38"/>
      <c r="BA20" s="38"/>
      <c r="BB20" s="193" t="s">
        <v>270</v>
      </c>
      <c r="BC20" s="193" t="s">
        <v>2053</v>
      </c>
      <c r="BD20" s="204">
        <v>19</v>
      </c>
      <c r="BE20" s="204" t="str">
        <f ca="1">IFERROR(VLOOKUP(NDD!$J$23,INDIRECT(BG19),3,FALSE),"")</f>
        <v/>
      </c>
      <c r="BF20" s="205" t="str">
        <f t="shared" ca="1" si="7"/>
        <v/>
      </c>
      <c r="BG20" s="204" t="str">
        <f t="shared" ca="1" si="8"/>
        <v/>
      </c>
      <c r="BJ20" s="191"/>
    </row>
    <row r="21" spans="1:62" ht="13.5" customHeight="1" x14ac:dyDescent="0.25">
      <c r="A21" s="38"/>
      <c r="B21" s="38"/>
      <c r="C21" s="38"/>
      <c r="D21" s="39" t="s">
        <v>278</v>
      </c>
      <c r="E21" s="215" t="s">
        <v>3726</v>
      </c>
      <c r="F21" s="215" t="s">
        <v>3709</v>
      </c>
      <c r="G21" s="38"/>
      <c r="H21" s="38"/>
      <c r="I21" s="44" t="s">
        <v>1898</v>
      </c>
      <c r="J21" s="44" t="s">
        <v>1900</v>
      </c>
      <c r="K21" s="38"/>
      <c r="L21" s="38"/>
      <c r="M21" s="38"/>
      <c r="N21" s="38"/>
      <c r="O21" s="38"/>
      <c r="P21" s="38"/>
      <c r="Q21" s="38">
        <v>18</v>
      </c>
      <c r="R21" s="38"/>
      <c r="S21" s="77" t="s">
        <v>292</v>
      </c>
      <c r="T21" s="76" t="s">
        <v>552</v>
      </c>
      <c r="Y21" s="41" t="s">
        <v>578</v>
      </c>
      <c r="Z21" s="41" t="s">
        <v>1709</v>
      </c>
      <c r="AA21" s="41" t="s">
        <v>153</v>
      </c>
      <c r="AB21" s="41"/>
      <c r="AC21" s="41"/>
      <c r="AD21" s="224" t="s">
        <v>274</v>
      </c>
      <c r="AE21" s="224" t="s">
        <v>2171</v>
      </c>
      <c r="AF21" s="225" t="s">
        <v>2079</v>
      </c>
      <c r="AG21" s="223" t="s">
        <v>2173</v>
      </c>
      <c r="AH21" s="199">
        <v>19</v>
      </c>
      <c r="AI21" s="199" t="str">
        <f ca="1">IFERROR(VLOOKUP(NDD!$J$23,INDIRECT(AM20),5,FALSE),"")</f>
        <v/>
      </c>
      <c r="AJ21" s="199" t="str">
        <f t="shared" ca="1" si="0"/>
        <v/>
      </c>
      <c r="AK21" s="199" t="str">
        <f t="shared" ca="1" si="1"/>
        <v/>
      </c>
      <c r="AL21" s="209" t="str">
        <f t="shared" ca="1" si="2"/>
        <v/>
      </c>
      <c r="AM21" s="199" t="str">
        <f t="shared" ca="1" si="6"/>
        <v/>
      </c>
      <c r="AN21" s="204">
        <v>20</v>
      </c>
      <c r="AO21" s="204" t="str">
        <f ca="1">IFERROR(VLOOKUP(NDD!$J$28,INDIRECT(AR20),5,FALSE),"")</f>
        <v/>
      </c>
      <c r="AP21" s="205" t="str">
        <f t="shared" ca="1" si="3"/>
        <v/>
      </c>
      <c r="AQ21" s="204" t="str">
        <f t="shared" ca="1" si="4"/>
        <v/>
      </c>
      <c r="AR21" s="204" t="str">
        <f t="shared" ca="1" si="5"/>
        <v/>
      </c>
      <c r="AS21" s="40" t="s">
        <v>2787</v>
      </c>
      <c r="AT21" s="40"/>
      <c r="AU21" s="40" t="s">
        <v>2788</v>
      </c>
      <c r="AV21" s="40" t="s">
        <v>2789</v>
      </c>
      <c r="AW21" s="40" t="s">
        <v>2752</v>
      </c>
      <c r="AX21" s="38"/>
      <c r="AY21" s="38"/>
      <c r="AZ21" s="38"/>
      <c r="BA21" s="38"/>
      <c r="BB21" s="193" t="s">
        <v>270</v>
      </c>
      <c r="BC21" s="193" t="s">
        <v>2144</v>
      </c>
      <c r="BD21" s="204">
        <v>20</v>
      </c>
      <c r="BE21" s="204" t="str">
        <f ca="1">IFERROR(VLOOKUP(NDD!$J$23,INDIRECT(BG20),3,FALSE),"")</f>
        <v/>
      </c>
      <c r="BF21" s="205" t="str">
        <f t="shared" ca="1" si="7"/>
        <v/>
      </c>
      <c r="BG21" s="204" t="str">
        <f t="shared" ca="1" si="8"/>
        <v/>
      </c>
    </row>
    <row r="22" spans="1:62" ht="13.5" customHeight="1" x14ac:dyDescent="0.25">
      <c r="A22" s="38"/>
      <c r="B22" s="38"/>
      <c r="C22" s="38"/>
      <c r="D22" s="39" t="s">
        <v>276</v>
      </c>
      <c r="E22" s="215" t="s">
        <v>3727</v>
      </c>
      <c r="F22" s="215" t="s">
        <v>3709</v>
      </c>
      <c r="G22" s="38"/>
      <c r="H22" s="38"/>
      <c r="I22" s="44" t="s">
        <v>1897</v>
      </c>
      <c r="J22" s="44" t="s">
        <v>1899</v>
      </c>
      <c r="K22" s="38"/>
      <c r="L22" s="38"/>
      <c r="M22" s="38"/>
      <c r="N22" s="38"/>
      <c r="O22" s="38"/>
      <c r="P22" s="38"/>
      <c r="Q22" s="38">
        <v>19</v>
      </c>
      <c r="R22" s="38"/>
      <c r="S22" s="77" t="s">
        <v>3841</v>
      </c>
      <c r="T22" s="76"/>
      <c r="Y22" s="41" t="s">
        <v>796</v>
      </c>
      <c r="Z22" s="41" t="s">
        <v>79</v>
      </c>
      <c r="AA22" s="41" t="s">
        <v>233</v>
      </c>
      <c r="AB22" s="41"/>
      <c r="AC22" s="41"/>
      <c r="AD22" s="224" t="s">
        <v>274</v>
      </c>
      <c r="AE22" s="224" t="s">
        <v>2171</v>
      </c>
      <c r="AF22" s="225" t="s">
        <v>2079</v>
      </c>
      <c r="AG22" s="223" t="s">
        <v>2174</v>
      </c>
      <c r="AH22" s="199">
        <v>20</v>
      </c>
      <c r="AI22" s="199" t="str">
        <f ca="1">IFERROR(VLOOKUP(NDD!$J$23,INDIRECT(AM21),5,FALSE),"")</f>
        <v/>
      </c>
      <c r="AJ22" s="199" t="str">
        <f t="shared" ca="1" si="0"/>
        <v/>
      </c>
      <c r="AK22" s="199" t="str">
        <f t="shared" ca="1" si="1"/>
        <v/>
      </c>
      <c r="AL22" s="209" t="str">
        <f t="shared" ca="1" si="2"/>
        <v/>
      </c>
      <c r="AM22" s="199" t="str">
        <f t="shared" ca="1" si="6"/>
        <v/>
      </c>
      <c r="AN22" s="204">
        <v>21</v>
      </c>
      <c r="AO22" s="204" t="str">
        <f ca="1">IFERROR(VLOOKUP(NDD!$J$28,INDIRECT(AR21),5,FALSE),"")</f>
        <v/>
      </c>
      <c r="AP22" s="205" t="str">
        <f t="shared" ca="1" si="3"/>
        <v/>
      </c>
      <c r="AQ22" s="204" t="str">
        <f t="shared" ca="1" si="4"/>
        <v/>
      </c>
      <c r="AR22" s="204" t="str">
        <f t="shared" ca="1" si="5"/>
        <v/>
      </c>
      <c r="AS22" s="40" t="s">
        <v>1110</v>
      </c>
      <c r="AT22" s="40"/>
      <c r="AU22" s="40" t="s">
        <v>301</v>
      </c>
      <c r="AV22" s="40" t="s">
        <v>4157</v>
      </c>
      <c r="AW22" s="40" t="s">
        <v>113</v>
      </c>
      <c r="AX22" s="38"/>
      <c r="AY22" s="38"/>
      <c r="AZ22" s="38"/>
      <c r="BA22" s="38"/>
      <c r="BB22" s="193" t="s">
        <v>269</v>
      </c>
      <c r="BC22" s="193" t="s">
        <v>2052</v>
      </c>
      <c r="BD22" s="204">
        <v>21</v>
      </c>
      <c r="BE22" s="204" t="str">
        <f ca="1">IFERROR(VLOOKUP(NDD!$J$23,INDIRECT(BG21),3,FALSE),"")</f>
        <v/>
      </c>
      <c r="BF22" s="205" t="str">
        <f t="shared" ca="1" si="7"/>
        <v/>
      </c>
      <c r="BG22" s="204" t="str">
        <f t="shared" ca="1" si="8"/>
        <v/>
      </c>
    </row>
    <row r="23" spans="1:62" ht="13.5" customHeight="1" x14ac:dyDescent="0.25">
      <c r="A23" s="38"/>
      <c r="B23" s="38"/>
      <c r="C23" s="38"/>
      <c r="D23" s="103" t="s">
        <v>1689</v>
      </c>
      <c r="E23" s="215" t="s">
        <v>3728</v>
      </c>
      <c r="F23" s="215" t="s">
        <v>603</v>
      </c>
      <c r="G23" s="38"/>
      <c r="H23" s="38"/>
      <c r="I23" s="44" t="s">
        <v>758</v>
      </c>
      <c r="J23" s="44" t="s">
        <v>1657</v>
      </c>
      <c r="K23" s="38"/>
      <c r="L23" s="38"/>
      <c r="M23" s="38"/>
      <c r="N23" s="38"/>
      <c r="O23" s="38"/>
      <c r="P23" s="38"/>
      <c r="Q23" s="38">
        <v>20</v>
      </c>
      <c r="R23" s="38"/>
      <c r="S23" s="77" t="s">
        <v>3842</v>
      </c>
      <c r="T23" s="76"/>
      <c r="Y23" s="41" t="s">
        <v>814</v>
      </c>
      <c r="Z23" s="41" t="s">
        <v>81</v>
      </c>
      <c r="AA23" s="41" t="s">
        <v>815</v>
      </c>
      <c r="AB23" s="41"/>
      <c r="AC23" s="41"/>
      <c r="AD23" s="224" t="s">
        <v>274</v>
      </c>
      <c r="AE23" s="224" t="s">
        <v>2171</v>
      </c>
      <c r="AF23" s="225" t="s">
        <v>2079</v>
      </c>
      <c r="AG23" s="223" t="s">
        <v>2175</v>
      </c>
      <c r="AH23" s="199">
        <v>21</v>
      </c>
      <c r="AI23" s="199" t="str">
        <f ca="1">IFERROR(VLOOKUP(NDD!$J$23,INDIRECT(AM22),5,FALSE),"")</f>
        <v/>
      </c>
      <c r="AJ23" s="199" t="str">
        <f t="shared" ca="1" si="0"/>
        <v/>
      </c>
      <c r="AK23" s="199" t="str">
        <f t="shared" ca="1" si="1"/>
        <v/>
      </c>
      <c r="AL23" s="209" t="str">
        <f t="shared" ca="1" si="2"/>
        <v/>
      </c>
      <c r="AM23" s="199" t="str">
        <f t="shared" ca="1" si="6"/>
        <v/>
      </c>
      <c r="AN23" s="204">
        <v>22</v>
      </c>
      <c r="AO23" s="204" t="str">
        <f ca="1">IFERROR(VLOOKUP(NDD!$J$28,INDIRECT(AR22),5,FALSE),"")</f>
        <v/>
      </c>
      <c r="AP23" s="205" t="str">
        <f t="shared" ca="1" si="3"/>
        <v/>
      </c>
      <c r="AQ23" s="204" t="str">
        <f t="shared" ca="1" si="4"/>
        <v/>
      </c>
      <c r="AR23" s="204" t="str">
        <f t="shared" ca="1" si="5"/>
        <v/>
      </c>
      <c r="AS23" s="40" t="s">
        <v>1111</v>
      </c>
      <c r="AT23" s="40"/>
      <c r="AU23" s="40" t="s">
        <v>3903</v>
      </c>
      <c r="AV23" s="40" t="s">
        <v>4158</v>
      </c>
      <c r="AW23" s="40" t="s">
        <v>1238</v>
      </c>
      <c r="AX23" s="38"/>
      <c r="AY23" s="38"/>
      <c r="AZ23" s="38"/>
      <c r="BA23" s="38"/>
      <c r="BB23" s="193" t="s">
        <v>269</v>
      </c>
      <c r="BC23" s="193" t="s">
        <v>2081</v>
      </c>
      <c r="BD23" s="204">
        <v>22</v>
      </c>
      <c r="BE23" s="204" t="str">
        <f ca="1">IFERROR(VLOOKUP(NDD!$J$23,INDIRECT(BG22),3,FALSE),"")</f>
        <v/>
      </c>
      <c r="BF23" s="205" t="str">
        <f t="shared" ca="1" si="7"/>
        <v/>
      </c>
      <c r="BG23" s="204" t="str">
        <f t="shared" ca="1" si="8"/>
        <v/>
      </c>
    </row>
    <row r="24" spans="1:62" ht="13.5" customHeight="1" x14ac:dyDescent="0.25">
      <c r="A24" s="38"/>
      <c r="B24" s="38"/>
      <c r="C24" s="38"/>
      <c r="D24" s="103" t="s">
        <v>1690</v>
      </c>
      <c r="E24" s="215" t="s">
        <v>3729</v>
      </c>
      <c r="F24" s="215" t="s">
        <v>3709</v>
      </c>
      <c r="G24" s="102" t="str">
        <f>IFERROR(VLOOKUP(RIGHT(NDD!$J$28, LEN(NDD!$J$28)-6),E2:F80,2,FALSE),"")</f>
        <v/>
      </c>
      <c r="H24" s="109"/>
      <c r="I24" s="44" t="s">
        <v>1895</v>
      </c>
      <c r="J24" s="44" t="s">
        <v>1902</v>
      </c>
      <c r="K24" s="109"/>
      <c r="L24" s="102" t="str">
        <f>IFERROR(VLOOKUP(NDD!$J$43,K2:L21,2,FALSE),"")</f>
        <v/>
      </c>
      <c r="M24" s="109"/>
      <c r="N24" s="38"/>
      <c r="O24" s="102" t="str">
        <f>IFERROR(VLOOKUP(NDD!$J$45,N2:O21,2,FALSE),"")</f>
        <v/>
      </c>
      <c r="P24" s="38"/>
      <c r="Q24" s="38">
        <v>21</v>
      </c>
      <c r="R24" s="38"/>
      <c r="S24" s="77" t="s">
        <v>3843</v>
      </c>
      <c r="T24" s="76"/>
      <c r="Y24" s="41" t="s">
        <v>800</v>
      </c>
      <c r="Z24" s="41" t="s">
        <v>1710</v>
      </c>
      <c r="AA24" s="41" t="s">
        <v>138</v>
      </c>
      <c r="AB24" s="41"/>
      <c r="AC24" s="41"/>
      <c r="AD24" s="224" t="s">
        <v>274</v>
      </c>
      <c r="AE24" s="224" t="s">
        <v>2171</v>
      </c>
      <c r="AF24" s="225" t="s">
        <v>2079</v>
      </c>
      <c r="AG24" s="223" t="s">
        <v>2176</v>
      </c>
      <c r="AH24" s="199">
        <v>22</v>
      </c>
      <c r="AI24" s="199" t="str">
        <f ca="1">IFERROR(VLOOKUP(NDD!$J$23,INDIRECT(AM23),5,FALSE),"")</f>
        <v/>
      </c>
      <c r="AJ24" s="199" t="str">
        <f t="shared" ca="1" si="0"/>
        <v/>
      </c>
      <c r="AK24" s="199" t="str">
        <f t="shared" ca="1" si="1"/>
        <v/>
      </c>
      <c r="AL24" s="209" t="str">
        <f t="shared" ca="1" si="2"/>
        <v/>
      </c>
      <c r="AM24" s="199" t="str">
        <f t="shared" ca="1" si="6"/>
        <v/>
      </c>
      <c r="AN24" s="204">
        <v>23</v>
      </c>
      <c r="AO24" s="204" t="str">
        <f ca="1">IFERROR(VLOOKUP(NDD!$J$28,INDIRECT(AR23),5,FALSE),"")</f>
        <v/>
      </c>
      <c r="AP24" s="205" t="str">
        <f t="shared" ca="1" si="3"/>
        <v/>
      </c>
      <c r="AQ24" s="204" t="str">
        <f t="shared" ca="1" si="4"/>
        <v/>
      </c>
      <c r="AR24" s="204" t="str">
        <f t="shared" ca="1" si="5"/>
        <v/>
      </c>
      <c r="AS24" s="40" t="s">
        <v>1239</v>
      </c>
      <c r="AT24" s="40"/>
      <c r="AU24" s="40" t="s">
        <v>4059</v>
      </c>
      <c r="AV24" s="40" t="s">
        <v>4159</v>
      </c>
      <c r="AW24" s="40" t="s">
        <v>162</v>
      </c>
      <c r="AX24" s="38"/>
      <c r="AY24" s="38"/>
      <c r="AZ24" s="38"/>
      <c r="BA24" s="38"/>
      <c r="BB24" s="193" t="s">
        <v>269</v>
      </c>
      <c r="BC24" s="193" t="s">
        <v>2082</v>
      </c>
      <c r="BD24" s="204">
        <v>23</v>
      </c>
      <c r="BE24" s="204" t="str">
        <f ca="1">IFERROR(VLOOKUP(NDD!$J$23,INDIRECT(BG23),3,FALSE),"")</f>
        <v/>
      </c>
      <c r="BF24" s="205" t="str">
        <f t="shared" ca="1" si="7"/>
        <v/>
      </c>
      <c r="BG24" s="204" t="str">
        <f t="shared" ca="1" si="8"/>
        <v/>
      </c>
    </row>
    <row r="25" spans="1:62" ht="13.5" customHeight="1" x14ac:dyDescent="0.25">
      <c r="A25" s="38"/>
      <c r="B25" s="38"/>
      <c r="C25" s="38"/>
      <c r="D25" s="103" t="s">
        <v>1691</v>
      </c>
      <c r="E25" s="215" t="s">
        <v>3730</v>
      </c>
      <c r="F25" s="215" t="s">
        <v>1658</v>
      </c>
      <c r="G25" s="38"/>
      <c r="H25" s="38"/>
      <c r="I25" s="44" t="s">
        <v>284</v>
      </c>
      <c r="J25" s="44" t="s">
        <v>1658</v>
      </c>
      <c r="K25" s="38"/>
      <c r="L25" s="38"/>
      <c r="M25" s="38"/>
      <c r="N25" s="38"/>
      <c r="O25" s="38"/>
      <c r="P25" s="38"/>
      <c r="Q25" s="38">
        <v>22</v>
      </c>
      <c r="R25" s="38"/>
      <c r="S25" s="77" t="s">
        <v>293</v>
      </c>
      <c r="T25" s="76" t="s">
        <v>553</v>
      </c>
      <c r="Y25" s="41" t="s">
        <v>801</v>
      </c>
      <c r="Z25" s="41" t="s">
        <v>1711</v>
      </c>
      <c r="AA25" s="41" t="s">
        <v>802</v>
      </c>
      <c r="AB25" s="41"/>
      <c r="AC25" s="41"/>
      <c r="AD25" s="224" t="s">
        <v>274</v>
      </c>
      <c r="AE25" s="224" t="s">
        <v>2171</v>
      </c>
      <c r="AF25" s="225" t="s">
        <v>2079</v>
      </c>
      <c r="AG25" s="223" t="s">
        <v>2177</v>
      </c>
      <c r="AH25" s="199">
        <v>23</v>
      </c>
      <c r="AI25" s="199" t="str">
        <f ca="1">IFERROR(VLOOKUP(NDD!$J$23,INDIRECT(AM24),5,FALSE),"")</f>
        <v/>
      </c>
      <c r="AJ25" s="199" t="str">
        <f t="shared" ca="1" si="0"/>
        <v/>
      </c>
      <c r="AK25" s="199" t="str">
        <f t="shared" ca="1" si="1"/>
        <v/>
      </c>
      <c r="AL25" s="209" t="str">
        <f t="shared" ca="1" si="2"/>
        <v/>
      </c>
      <c r="AM25" s="199" t="str">
        <f t="shared" ca="1" si="6"/>
        <v/>
      </c>
      <c r="AN25" s="204">
        <v>24</v>
      </c>
      <c r="AO25" s="204" t="str">
        <f ca="1">IFERROR(VLOOKUP(NDD!$J$28,INDIRECT(AR24),5,FALSE),"")</f>
        <v/>
      </c>
      <c r="AP25" s="205" t="str">
        <f t="shared" ca="1" si="3"/>
        <v/>
      </c>
      <c r="AQ25" s="204" t="str">
        <f t="shared" ca="1" si="4"/>
        <v/>
      </c>
      <c r="AR25" s="204" t="str">
        <f t="shared" ca="1" si="5"/>
        <v/>
      </c>
      <c r="AS25" s="40" t="s">
        <v>1240</v>
      </c>
      <c r="AT25" s="40"/>
      <c r="AU25" s="40" t="s">
        <v>3912</v>
      </c>
      <c r="AV25" s="40" t="s">
        <v>4160</v>
      </c>
      <c r="AW25" s="40" t="s">
        <v>91</v>
      </c>
      <c r="AX25" s="38"/>
      <c r="AY25" s="38"/>
      <c r="AZ25" s="38"/>
      <c r="BA25" s="38"/>
      <c r="BB25" s="193" t="s">
        <v>269</v>
      </c>
      <c r="BC25" s="193" t="s">
        <v>2053</v>
      </c>
      <c r="BD25" s="204">
        <v>24</v>
      </c>
      <c r="BE25" s="204" t="str">
        <f ca="1">IFERROR(VLOOKUP(NDD!$J$23,INDIRECT(BG24),3,FALSE),"")</f>
        <v/>
      </c>
      <c r="BF25" s="205" t="str">
        <f t="shared" ca="1" si="7"/>
        <v/>
      </c>
      <c r="BG25" s="204" t="str">
        <f t="shared" ca="1" si="8"/>
        <v/>
      </c>
    </row>
    <row r="26" spans="1:62" ht="13.5" customHeight="1" x14ac:dyDescent="0.25">
      <c r="A26" s="38"/>
      <c r="B26" s="38"/>
      <c r="C26" s="38"/>
      <c r="D26" s="39" t="s">
        <v>279</v>
      </c>
      <c r="E26" s="215" t="s">
        <v>3731</v>
      </c>
      <c r="F26" s="215" t="s">
        <v>3709</v>
      </c>
      <c r="G26" s="38"/>
      <c r="H26" s="38"/>
      <c r="K26" s="38"/>
      <c r="L26" s="38"/>
      <c r="M26" s="38"/>
      <c r="N26" s="38"/>
      <c r="O26" s="38"/>
      <c r="P26" s="38"/>
      <c r="Q26" s="38">
        <v>23</v>
      </c>
      <c r="R26" s="38"/>
      <c r="S26" s="77" t="s">
        <v>294</v>
      </c>
      <c r="T26" s="76" t="s">
        <v>554</v>
      </c>
      <c r="Y26" s="41" t="s">
        <v>810</v>
      </c>
      <c r="Z26" s="41" t="s">
        <v>1712</v>
      </c>
      <c r="AA26" s="41" t="s">
        <v>195</v>
      </c>
      <c r="AB26" s="41"/>
      <c r="AC26" s="41"/>
      <c r="AD26" s="224" t="s">
        <v>274</v>
      </c>
      <c r="AE26" s="224" t="s">
        <v>2171</v>
      </c>
      <c r="AF26" s="225" t="s">
        <v>2079</v>
      </c>
      <c r="AG26" s="223" t="s">
        <v>2178</v>
      </c>
      <c r="AH26" s="199">
        <v>24</v>
      </c>
      <c r="AI26" s="199" t="str">
        <f ca="1">IFERROR(VLOOKUP(NDD!$J$23,INDIRECT(AM25),5,FALSE),"")</f>
        <v/>
      </c>
      <c r="AJ26" s="199" t="str">
        <f t="shared" ca="1" si="0"/>
        <v/>
      </c>
      <c r="AK26" s="199" t="str">
        <f t="shared" ca="1" si="1"/>
        <v/>
      </c>
      <c r="AL26" s="209" t="str">
        <f t="shared" ca="1" si="2"/>
        <v/>
      </c>
      <c r="AM26" s="199" t="str">
        <f t="shared" ca="1" si="6"/>
        <v/>
      </c>
      <c r="AN26" s="204">
        <v>25</v>
      </c>
      <c r="AO26" s="204" t="str">
        <f ca="1">IFERROR(VLOOKUP(NDD!$J$28,INDIRECT(AR25),5,FALSE),"")</f>
        <v/>
      </c>
      <c r="AP26" s="205" t="str">
        <f t="shared" ca="1" si="3"/>
        <v/>
      </c>
      <c r="AQ26" s="204" t="str">
        <f t="shared" ca="1" si="4"/>
        <v/>
      </c>
      <c r="AR26" s="204" t="str">
        <f t="shared" ca="1" si="5"/>
        <v/>
      </c>
      <c r="AS26" s="40" t="s">
        <v>1241</v>
      </c>
      <c r="AT26" s="40"/>
      <c r="AU26" s="40" t="s">
        <v>3833</v>
      </c>
      <c r="AV26" s="40" t="s">
        <v>4161</v>
      </c>
      <c r="AW26" s="40" t="s">
        <v>203</v>
      </c>
      <c r="AX26" s="38"/>
      <c r="AY26" s="38"/>
      <c r="AZ26" s="38"/>
      <c r="BA26" s="38"/>
      <c r="BB26" s="193" t="s">
        <v>269</v>
      </c>
      <c r="BC26" s="193" t="s">
        <v>2144</v>
      </c>
      <c r="BD26" s="204">
        <v>25</v>
      </c>
      <c r="BE26" s="204" t="str">
        <f ca="1">IFERROR(VLOOKUP(NDD!$J$23,INDIRECT(BG25),3,FALSE),"")</f>
        <v/>
      </c>
      <c r="BF26" s="205" t="str">
        <f t="shared" ca="1" si="7"/>
        <v/>
      </c>
      <c r="BG26" s="204" t="str">
        <f t="shared" ca="1" si="8"/>
        <v/>
      </c>
    </row>
    <row r="27" spans="1:62" ht="13.5" customHeight="1" x14ac:dyDescent="0.25">
      <c r="A27" s="38"/>
      <c r="B27" s="38"/>
      <c r="C27" s="38"/>
      <c r="D27" s="39" t="s">
        <v>3813</v>
      </c>
      <c r="E27" s="215" t="s">
        <v>3732</v>
      </c>
      <c r="F27" s="215" t="s">
        <v>3709</v>
      </c>
      <c r="G27" s="38"/>
      <c r="H27" s="38"/>
      <c r="I27" s="38"/>
      <c r="J27" s="38"/>
      <c r="K27" s="38"/>
      <c r="L27" s="38"/>
      <c r="M27" s="38"/>
      <c r="N27" s="38"/>
      <c r="O27" s="38"/>
      <c r="P27" s="38"/>
      <c r="Q27" s="38">
        <v>24</v>
      </c>
      <c r="R27" s="38"/>
      <c r="S27" s="77" t="s">
        <v>3844</v>
      </c>
      <c r="T27" s="76"/>
      <c r="Y27" s="41" t="s">
        <v>805</v>
      </c>
      <c r="Z27" s="41" t="s">
        <v>1713</v>
      </c>
      <c r="AA27" s="41" t="s">
        <v>806</v>
      </c>
      <c r="AB27" s="41"/>
      <c r="AC27" s="41"/>
      <c r="AD27" s="224" t="s">
        <v>274</v>
      </c>
      <c r="AE27" s="224" t="s">
        <v>626</v>
      </c>
      <c r="AF27" s="225" t="s">
        <v>2079</v>
      </c>
      <c r="AG27" s="223" t="s">
        <v>2179</v>
      </c>
      <c r="AH27" s="199">
        <v>25</v>
      </c>
      <c r="AI27" s="199" t="str">
        <f ca="1">IFERROR(VLOOKUP(NDD!$J$23,INDIRECT(AM26),5,FALSE),"")</f>
        <v/>
      </c>
      <c r="AJ27" s="199" t="str">
        <f t="shared" ca="1" si="0"/>
        <v/>
      </c>
      <c r="AK27" s="199" t="str">
        <f t="shared" ca="1" si="1"/>
        <v/>
      </c>
      <c r="AL27" s="209" t="str">
        <f t="shared" ca="1" si="2"/>
        <v/>
      </c>
      <c r="AM27" s="199" t="str">
        <f t="shared" ca="1" si="6"/>
        <v/>
      </c>
      <c r="AN27" s="204">
        <v>26</v>
      </c>
      <c r="AO27" s="204" t="str">
        <f ca="1">IFERROR(VLOOKUP(NDD!$J$28,INDIRECT(AR26),5,FALSE),"")</f>
        <v/>
      </c>
      <c r="AP27" s="205" t="str">
        <f t="shared" ca="1" si="3"/>
        <v/>
      </c>
      <c r="AQ27" s="204" t="str">
        <f t="shared" ca="1" si="4"/>
        <v/>
      </c>
      <c r="AR27" s="204" t="str">
        <f t="shared" ca="1" si="5"/>
        <v/>
      </c>
      <c r="AS27" s="40" t="s">
        <v>1242</v>
      </c>
      <c r="AT27" s="40"/>
      <c r="AU27" s="40" t="s">
        <v>3885</v>
      </c>
      <c r="AV27" s="40" t="s">
        <v>4162</v>
      </c>
      <c r="AW27" s="40" t="s">
        <v>129</v>
      </c>
      <c r="AX27" s="38"/>
      <c r="AY27" s="38"/>
      <c r="AZ27" s="38"/>
      <c r="BA27" s="38"/>
      <c r="BB27" s="193" t="s">
        <v>273</v>
      </c>
      <c r="BC27" s="193" t="s">
        <v>2083</v>
      </c>
      <c r="BD27" s="204">
        <v>26</v>
      </c>
      <c r="BE27" s="204" t="str">
        <f ca="1">IFERROR(VLOOKUP(NDD!$J$23,INDIRECT(BG26),3,FALSE),"")</f>
        <v/>
      </c>
      <c r="BF27" s="205" t="str">
        <f t="shared" ca="1" si="7"/>
        <v/>
      </c>
      <c r="BG27" s="204" t="str">
        <f t="shared" ca="1" si="8"/>
        <v/>
      </c>
    </row>
    <row r="28" spans="1:62" ht="13.5" customHeight="1" x14ac:dyDescent="0.25">
      <c r="A28" s="38"/>
      <c r="B28" s="38"/>
      <c r="C28" s="38"/>
      <c r="D28" s="39" t="s">
        <v>3814</v>
      </c>
      <c r="E28" s="215" t="s">
        <v>1668</v>
      </c>
      <c r="F28" s="215" t="s">
        <v>3709</v>
      </c>
      <c r="G28" s="38"/>
      <c r="H28" s="38"/>
      <c r="I28" s="38"/>
      <c r="J28" s="38"/>
      <c r="K28" s="38"/>
      <c r="L28" s="38"/>
      <c r="M28" s="38"/>
      <c r="N28" s="38"/>
      <c r="O28" s="38"/>
      <c r="P28" s="38"/>
      <c r="Q28" s="38">
        <v>25</v>
      </c>
      <c r="R28" s="38"/>
      <c r="S28" s="77" t="s">
        <v>3845</v>
      </c>
      <c r="T28" s="76"/>
      <c r="Y28" s="41" t="s">
        <v>807</v>
      </c>
      <c r="Z28" s="41" t="s">
        <v>1837</v>
      </c>
      <c r="AA28" s="41" t="s">
        <v>808</v>
      </c>
      <c r="AB28" s="41"/>
      <c r="AC28" s="41"/>
      <c r="AD28" s="224" t="s">
        <v>274</v>
      </c>
      <c r="AE28" s="224" t="s">
        <v>628</v>
      </c>
      <c r="AF28" s="225" t="s">
        <v>2079</v>
      </c>
      <c r="AG28" s="223" t="s">
        <v>2180</v>
      </c>
      <c r="AH28" s="199">
        <v>26</v>
      </c>
      <c r="AI28" s="199" t="str">
        <f ca="1">IFERROR(VLOOKUP(NDD!$J$23,INDIRECT(AM27),5,FALSE),"")</f>
        <v/>
      </c>
      <c r="AJ28" s="199" t="str">
        <f t="shared" ca="1" si="0"/>
        <v/>
      </c>
      <c r="AK28" s="199" t="str">
        <f t="shared" ca="1" si="1"/>
        <v/>
      </c>
      <c r="AL28" s="209" t="str">
        <f t="shared" ca="1" si="2"/>
        <v/>
      </c>
      <c r="AM28" s="199" t="str">
        <f t="shared" ca="1" si="6"/>
        <v/>
      </c>
      <c r="AN28" s="204">
        <v>27</v>
      </c>
      <c r="AO28" s="204" t="str">
        <f ca="1">IFERROR(VLOOKUP(NDD!$J$28,INDIRECT(AR27),5,FALSE),"")</f>
        <v/>
      </c>
      <c r="AP28" s="205" t="str">
        <f t="shared" ca="1" si="3"/>
        <v/>
      </c>
      <c r="AQ28" s="204" t="str">
        <f t="shared" ca="1" si="4"/>
        <v/>
      </c>
      <c r="AR28" s="204" t="str">
        <f t="shared" ca="1" si="5"/>
        <v/>
      </c>
      <c r="AS28" s="40" t="s">
        <v>1243</v>
      </c>
      <c r="AT28" s="40"/>
      <c r="AU28" s="40" t="s">
        <v>4008</v>
      </c>
      <c r="AV28" s="40" t="s">
        <v>4163</v>
      </c>
      <c r="AW28" s="40" t="s">
        <v>140</v>
      </c>
      <c r="AX28" s="38"/>
      <c r="AY28" s="38"/>
      <c r="AZ28" s="38"/>
      <c r="BA28" s="38"/>
      <c r="BB28" s="193" t="s">
        <v>273</v>
      </c>
      <c r="BC28" s="193" t="s">
        <v>2084</v>
      </c>
      <c r="BD28" s="204">
        <v>27</v>
      </c>
      <c r="BE28" s="204" t="str">
        <f ca="1">IFERROR(VLOOKUP(NDD!$J$23,INDIRECT(BG27),3,FALSE),"")</f>
        <v/>
      </c>
      <c r="BF28" s="205" t="str">
        <f t="shared" ca="1" si="7"/>
        <v/>
      </c>
      <c r="BG28" s="204" t="str">
        <f t="shared" ca="1" si="8"/>
        <v/>
      </c>
    </row>
    <row r="29" spans="1:62" ht="13.5" customHeight="1" x14ac:dyDescent="0.25">
      <c r="A29" s="38"/>
      <c r="B29" s="38"/>
      <c r="C29" s="38"/>
      <c r="D29" s="39" t="s">
        <v>280</v>
      </c>
      <c r="E29" s="215" t="s">
        <v>3733</v>
      </c>
      <c r="F29" s="215" t="s">
        <v>948</v>
      </c>
      <c r="G29" s="38"/>
      <c r="H29" s="38"/>
      <c r="I29" s="38"/>
      <c r="J29" s="38"/>
      <c r="K29" s="38"/>
      <c r="L29" s="38"/>
      <c r="M29" s="38"/>
      <c r="N29" s="38"/>
      <c r="O29" s="38"/>
      <c r="P29" s="38"/>
      <c r="Q29" s="38">
        <v>26</v>
      </c>
      <c r="R29" s="38"/>
      <c r="S29" s="77" t="s">
        <v>295</v>
      </c>
      <c r="T29" s="76" t="s">
        <v>296</v>
      </c>
      <c r="Y29" s="41" t="s">
        <v>791</v>
      </c>
      <c r="Z29" s="41" t="s">
        <v>1714</v>
      </c>
      <c r="AA29" s="41" t="s">
        <v>792</v>
      </c>
      <c r="AB29" s="41"/>
      <c r="AC29" s="41"/>
      <c r="AD29" s="224" t="s">
        <v>274</v>
      </c>
      <c r="AE29" s="224" t="s">
        <v>3549</v>
      </c>
      <c r="AF29" s="225" t="s">
        <v>2080</v>
      </c>
      <c r="AG29" s="223" t="s">
        <v>3550</v>
      </c>
      <c r="AH29" s="199">
        <v>27</v>
      </c>
      <c r="AI29" s="199" t="str">
        <f ca="1">IFERROR(VLOOKUP(NDD!$J$23,INDIRECT(AM28),5,FALSE),"")</f>
        <v/>
      </c>
      <c r="AJ29" s="199" t="str">
        <f t="shared" ca="1" si="0"/>
        <v/>
      </c>
      <c r="AK29" s="199" t="str">
        <f t="shared" ca="1" si="1"/>
        <v/>
      </c>
      <c r="AL29" s="209" t="str">
        <f t="shared" ca="1" si="2"/>
        <v/>
      </c>
      <c r="AM29" s="199" t="str">
        <f t="shared" ca="1" si="6"/>
        <v/>
      </c>
      <c r="AN29" s="204">
        <v>28</v>
      </c>
      <c r="AO29" s="204" t="str">
        <f ca="1">IFERROR(VLOOKUP(NDD!$J$28,INDIRECT(AR28),5,FALSE),"")</f>
        <v/>
      </c>
      <c r="AP29" s="205" t="str">
        <f t="shared" ca="1" si="3"/>
        <v/>
      </c>
      <c r="AQ29" s="204" t="str">
        <f t="shared" ca="1" si="4"/>
        <v/>
      </c>
      <c r="AR29" s="204" t="str">
        <f t="shared" ca="1" si="5"/>
        <v/>
      </c>
      <c r="AS29" s="40" t="s">
        <v>1112</v>
      </c>
      <c r="AT29" s="40"/>
      <c r="AU29" s="40" t="s">
        <v>287</v>
      </c>
      <c r="AV29" s="40" t="s">
        <v>4164</v>
      </c>
      <c r="AW29" s="40" t="s">
        <v>193</v>
      </c>
      <c r="AX29" s="38"/>
      <c r="AY29" s="38"/>
      <c r="AZ29" s="38"/>
      <c r="BA29" s="38"/>
      <c r="BB29" s="193" t="s">
        <v>273</v>
      </c>
      <c r="BC29" s="193" t="s">
        <v>2085</v>
      </c>
      <c r="BD29" s="204">
        <v>28</v>
      </c>
      <c r="BE29" s="204" t="str">
        <f ca="1">IFERROR(VLOOKUP(NDD!$J$23,INDIRECT(BG28),3,FALSE),"")</f>
        <v/>
      </c>
      <c r="BF29" s="205" t="str">
        <f t="shared" ca="1" si="7"/>
        <v/>
      </c>
      <c r="BG29" s="204" t="str">
        <f t="shared" ca="1" si="8"/>
        <v/>
      </c>
    </row>
    <row r="30" spans="1:62" ht="13.5" customHeight="1" x14ac:dyDescent="0.25">
      <c r="A30" s="38"/>
      <c r="B30" s="38"/>
      <c r="C30" s="38"/>
      <c r="D30" s="39" t="s">
        <v>284</v>
      </c>
      <c r="E30" s="215" t="s">
        <v>3734</v>
      </c>
      <c r="F30" s="215" t="s">
        <v>3709</v>
      </c>
      <c r="G30" s="38"/>
      <c r="H30" s="38"/>
      <c r="I30" s="38"/>
      <c r="J30" s="102" t="str">
        <f>IFERROR(VLOOKUP(NDD!$J$42,I2:J25,2,FALSE),"")</f>
        <v/>
      </c>
      <c r="K30" s="38"/>
      <c r="L30" s="38"/>
      <c r="M30" s="38"/>
      <c r="N30" s="38"/>
      <c r="O30" s="38"/>
      <c r="P30" s="38"/>
      <c r="Q30" s="38">
        <v>27</v>
      </c>
      <c r="R30" s="38"/>
      <c r="S30" s="77" t="s">
        <v>3846</v>
      </c>
      <c r="T30" s="76"/>
      <c r="Y30" s="41" t="s">
        <v>813</v>
      </c>
      <c r="Z30" s="41" t="s">
        <v>1715</v>
      </c>
      <c r="AA30" s="41" t="s">
        <v>147</v>
      </c>
      <c r="AB30" s="41"/>
      <c r="AC30" s="41"/>
      <c r="AD30" s="224" t="s">
        <v>274</v>
      </c>
      <c r="AE30" s="224" t="s">
        <v>621</v>
      </c>
      <c r="AF30" s="225" t="s">
        <v>2144</v>
      </c>
      <c r="AG30" s="223" t="s">
        <v>2145</v>
      </c>
      <c r="AH30" s="199">
        <v>28</v>
      </c>
      <c r="AI30" s="199" t="str">
        <f ca="1">IFERROR(VLOOKUP(NDD!$J$23,INDIRECT(AM29),5,FALSE),"")</f>
        <v/>
      </c>
      <c r="AJ30" s="199" t="str">
        <f t="shared" ca="1" si="0"/>
        <v/>
      </c>
      <c r="AK30" s="199" t="str">
        <f t="shared" ca="1" si="1"/>
        <v/>
      </c>
      <c r="AL30" s="209" t="str">
        <f t="shared" ca="1" si="2"/>
        <v/>
      </c>
      <c r="AM30" s="199" t="str">
        <f t="shared" ca="1" si="6"/>
        <v/>
      </c>
      <c r="AN30" s="204">
        <v>29</v>
      </c>
      <c r="AO30" s="204" t="str">
        <f ca="1">IFERROR(VLOOKUP(NDD!$J$28,INDIRECT(AR29),5,FALSE),"")</f>
        <v/>
      </c>
      <c r="AP30" s="205" t="str">
        <f t="shared" ca="1" si="3"/>
        <v/>
      </c>
      <c r="AQ30" s="204" t="str">
        <f t="shared" ca="1" si="4"/>
        <v/>
      </c>
      <c r="AR30" s="204" t="str">
        <f t="shared" ca="1" si="5"/>
        <v/>
      </c>
      <c r="AS30" s="40" t="s">
        <v>1113</v>
      </c>
      <c r="AT30" s="40"/>
      <c r="AU30" s="40" t="s">
        <v>305</v>
      </c>
      <c r="AV30" s="40" t="s">
        <v>4165</v>
      </c>
      <c r="AW30" s="40" t="s">
        <v>164</v>
      </c>
      <c r="AX30" s="38"/>
      <c r="AY30" s="38"/>
      <c r="AZ30" s="38"/>
      <c r="BA30" s="38"/>
      <c r="BB30" s="193" t="s">
        <v>273</v>
      </c>
      <c r="BC30" s="193" t="s">
        <v>2086</v>
      </c>
      <c r="BD30" s="204">
        <v>29</v>
      </c>
      <c r="BE30" s="204" t="str">
        <f ca="1">IFERROR(VLOOKUP(NDD!$J$23,INDIRECT(BG29),3,FALSE),"")</f>
        <v/>
      </c>
      <c r="BF30" s="205" t="str">
        <f t="shared" ca="1" si="7"/>
        <v/>
      </c>
      <c r="BG30" s="204" t="str">
        <f t="shared" ca="1" si="8"/>
        <v/>
      </c>
    </row>
    <row r="31" spans="1:62" ht="13.5" customHeight="1" x14ac:dyDescent="0.25">
      <c r="A31" s="38"/>
      <c r="B31" s="38"/>
      <c r="C31" s="38"/>
      <c r="D31" s="38"/>
      <c r="E31" s="215" t="s">
        <v>3735</v>
      </c>
      <c r="F31" s="215" t="s">
        <v>3709</v>
      </c>
      <c r="G31" s="38"/>
      <c r="H31" s="38"/>
      <c r="I31" s="38"/>
      <c r="J31" s="38"/>
      <c r="K31" s="38"/>
      <c r="L31" s="38"/>
      <c r="M31" s="38"/>
      <c r="N31" s="38"/>
      <c r="O31" s="38"/>
      <c r="P31" s="38"/>
      <c r="Q31" s="38">
        <v>28</v>
      </c>
      <c r="R31" s="38"/>
      <c r="S31" s="77" t="s">
        <v>3847</v>
      </c>
      <c r="T31" s="76"/>
      <c r="Y31" s="41" t="s">
        <v>811</v>
      </c>
      <c r="Z31" s="41" t="s">
        <v>1838</v>
      </c>
      <c r="AA31" s="41" t="s">
        <v>812</v>
      </c>
      <c r="AB31" s="41"/>
      <c r="AC31" s="41"/>
      <c r="AD31" s="224" t="s">
        <v>274</v>
      </c>
      <c r="AE31" s="224" t="s">
        <v>621</v>
      </c>
      <c r="AF31" s="225" t="s">
        <v>2080</v>
      </c>
      <c r="AG31" s="223" t="s">
        <v>2181</v>
      </c>
      <c r="AH31" s="199">
        <v>29</v>
      </c>
      <c r="AI31" s="199" t="str">
        <f ca="1">IFERROR(VLOOKUP(NDD!$J$23,INDIRECT(AM30),5,FALSE),"")</f>
        <v/>
      </c>
      <c r="AJ31" s="199" t="str">
        <f t="shared" ca="1" si="0"/>
        <v/>
      </c>
      <c r="AK31" s="199" t="str">
        <f t="shared" ca="1" si="1"/>
        <v/>
      </c>
      <c r="AL31" s="209" t="str">
        <f t="shared" ca="1" si="2"/>
        <v/>
      </c>
      <c r="AM31" s="199" t="str">
        <f t="shared" ca="1" si="6"/>
        <v/>
      </c>
      <c r="AN31" s="204">
        <v>30</v>
      </c>
      <c r="AO31" s="204" t="str">
        <f ca="1">IFERROR(VLOOKUP(NDD!$J$28,INDIRECT(AR30),5,FALSE),"")</f>
        <v/>
      </c>
      <c r="AP31" s="205" t="str">
        <f t="shared" ca="1" si="3"/>
        <v/>
      </c>
      <c r="AQ31" s="204" t="str">
        <f t="shared" ca="1" si="4"/>
        <v/>
      </c>
      <c r="AR31" s="204" t="str">
        <f t="shared" ca="1" si="5"/>
        <v/>
      </c>
      <c r="AS31" s="40" t="s">
        <v>1244</v>
      </c>
      <c r="AT31" s="40"/>
      <c r="AU31" s="40" t="s">
        <v>3834</v>
      </c>
      <c r="AV31" s="40" t="s">
        <v>4166</v>
      </c>
      <c r="AW31" s="40" t="s">
        <v>137</v>
      </c>
      <c r="AX31" s="38"/>
      <c r="AY31" s="38"/>
      <c r="AZ31" s="38"/>
      <c r="BA31" s="38"/>
      <c r="BB31" s="193" t="s">
        <v>273</v>
      </c>
      <c r="BC31" s="193" t="s">
        <v>2144</v>
      </c>
      <c r="BD31" s="204">
        <v>30</v>
      </c>
      <c r="BE31" s="204" t="str">
        <f ca="1">IFERROR(VLOOKUP(NDD!$J$23,INDIRECT(BG30),3,FALSE),"")</f>
        <v/>
      </c>
      <c r="BF31" s="205" t="str">
        <f t="shared" ca="1" si="7"/>
        <v/>
      </c>
      <c r="BG31" s="204" t="str">
        <f t="shared" ca="1" si="8"/>
        <v/>
      </c>
    </row>
    <row r="32" spans="1:62" ht="13.5" customHeight="1" x14ac:dyDescent="0.25">
      <c r="A32" s="38"/>
      <c r="B32" s="38"/>
      <c r="C32" s="38"/>
      <c r="D32" s="38"/>
      <c r="E32" s="215" t="s">
        <v>3736</v>
      </c>
      <c r="F32" s="215" t="s">
        <v>3709</v>
      </c>
      <c r="G32" s="38"/>
      <c r="H32" s="38"/>
      <c r="I32" s="254" t="str">
        <f>IF(AND(OR(NDD!J42=LIST!I5,NDD!J42=LIST!I12,NDD!J42=LIST!I13,NDD!J42=LIST!I16,NDD!J42=LIST!I19),NDD!Z43&lt;&gt;""),"COMPLET",IF(AND(NDD!J42=I2,AND(NDD!Z44&lt;&gt;"",NDD!Z43&lt;&gt;"")),"COMPLET",IF(AND(NDD!J42=LIST!I17,NDD!Z42&lt;&gt;""),"COMPLET",IF(OR(NDD!J42=LIST!I20,NDD!J42=LIST!I21,NDD!J42=LIST!I22,NDD!J42=LIST!I23,NDD!J42=LIST!I24,NDD!J42=LIST!I25, NDD!J42=I18),"COMPLET",IF(AND(NDD!Z43&lt;&gt;"",NDD!Z44&lt;&gt;"",NDD!Z45&lt;&gt;""),"COMPLET","INCOMPLET")))))</f>
        <v>INCOMPLET</v>
      </c>
      <c r="J32" s="38"/>
      <c r="K32" s="38"/>
      <c r="L32" s="38"/>
      <c r="M32" s="38"/>
      <c r="N32" s="38"/>
      <c r="O32" s="38"/>
      <c r="P32" s="38"/>
      <c r="Q32" s="38">
        <v>29</v>
      </c>
      <c r="R32" s="38"/>
      <c r="S32" s="77" t="s">
        <v>3848</v>
      </c>
      <c r="T32" s="76"/>
      <c r="Y32" s="41" t="s">
        <v>577</v>
      </c>
      <c r="Z32" s="41" t="s">
        <v>80</v>
      </c>
      <c r="AA32" s="41" t="s">
        <v>121</v>
      </c>
      <c r="AB32" s="41"/>
      <c r="AC32" s="41"/>
      <c r="AD32" s="224" t="s">
        <v>274</v>
      </c>
      <c r="AE32" s="224" t="s">
        <v>621</v>
      </c>
      <c r="AF32" s="225" t="s">
        <v>2080</v>
      </c>
      <c r="AG32" s="223" t="s">
        <v>2182</v>
      </c>
      <c r="AH32" s="199">
        <v>30</v>
      </c>
      <c r="AI32" s="199" t="str">
        <f ca="1">IFERROR(VLOOKUP(NDD!$J$23,INDIRECT(AM31),5,FALSE),"")</f>
        <v/>
      </c>
      <c r="AJ32" s="199" t="str">
        <f t="shared" ca="1" si="0"/>
        <v/>
      </c>
      <c r="AK32" s="199" t="str">
        <f t="shared" ca="1" si="1"/>
        <v/>
      </c>
      <c r="AL32" s="209" t="str">
        <f t="shared" ca="1" si="2"/>
        <v/>
      </c>
      <c r="AM32" s="199" t="str">
        <f t="shared" ca="1" si="6"/>
        <v/>
      </c>
      <c r="AN32" s="204">
        <v>31</v>
      </c>
      <c r="AO32" s="204" t="str">
        <f ca="1">IFERROR(VLOOKUP(NDD!$J$28,INDIRECT(AR31),5,FALSE),"")</f>
        <v/>
      </c>
      <c r="AP32" s="205" t="str">
        <f t="shared" ca="1" si="3"/>
        <v/>
      </c>
      <c r="AQ32" s="204" t="str">
        <f t="shared" ca="1" si="4"/>
        <v/>
      </c>
      <c r="AR32" s="204" t="str">
        <f t="shared" ca="1" si="5"/>
        <v/>
      </c>
      <c r="AS32" s="40" t="s">
        <v>1114</v>
      </c>
      <c r="AT32" s="40"/>
      <c r="AU32" s="40" t="s">
        <v>3840</v>
      </c>
      <c r="AV32" s="40" t="s">
        <v>4167</v>
      </c>
      <c r="AW32" s="40" t="s">
        <v>120</v>
      </c>
      <c r="AX32" s="38"/>
      <c r="AY32" s="38"/>
      <c r="AZ32" s="38"/>
      <c r="BA32" s="38"/>
      <c r="BB32" s="193" t="s">
        <v>264</v>
      </c>
      <c r="BC32" s="193" t="s">
        <v>2078</v>
      </c>
      <c r="BD32" s="204">
        <v>31</v>
      </c>
      <c r="BE32" s="204" t="str">
        <f ca="1">IFERROR(VLOOKUP(NDD!$J$23,INDIRECT(BG31),3,FALSE),"")</f>
        <v/>
      </c>
      <c r="BF32" s="205" t="str">
        <f t="shared" ca="1" si="7"/>
        <v/>
      </c>
      <c r="BG32" s="204" t="str">
        <f t="shared" ca="1" si="8"/>
        <v/>
      </c>
    </row>
    <row r="33" spans="1:59" ht="13.5" customHeight="1" x14ac:dyDescent="0.25">
      <c r="A33" s="38"/>
      <c r="B33" s="38"/>
      <c r="C33" s="38"/>
      <c r="D33" s="38"/>
      <c r="E33" s="215" t="s">
        <v>3737</v>
      </c>
      <c r="F33" s="215" t="s">
        <v>3709</v>
      </c>
      <c r="G33" s="38"/>
      <c r="H33" s="38"/>
      <c r="I33" s="38"/>
      <c r="J33" s="38"/>
      <c r="K33" s="38"/>
      <c r="L33" s="38"/>
      <c r="M33" s="38"/>
      <c r="N33" s="38"/>
      <c r="O33" s="38"/>
      <c r="P33" s="38"/>
      <c r="Q33" s="38">
        <v>30</v>
      </c>
      <c r="R33" s="38"/>
      <c r="S33" s="77" t="s">
        <v>297</v>
      </c>
      <c r="T33" s="76" t="s">
        <v>555</v>
      </c>
      <c r="Y33" s="41" t="s">
        <v>896</v>
      </c>
      <c r="Z33" s="41" t="s">
        <v>1861</v>
      </c>
      <c r="AA33" s="41" t="s">
        <v>897</v>
      </c>
      <c r="AB33" s="41"/>
      <c r="AC33" s="41"/>
      <c r="AD33" s="224" t="s">
        <v>274</v>
      </c>
      <c r="AE33" s="224" t="s">
        <v>621</v>
      </c>
      <c r="AF33" s="225" t="s">
        <v>2080</v>
      </c>
      <c r="AG33" s="223" t="s">
        <v>2183</v>
      </c>
      <c r="AH33" s="199">
        <v>31</v>
      </c>
      <c r="AI33" s="199" t="str">
        <f ca="1">IFERROR(VLOOKUP(NDD!$J$23,INDIRECT(AM32),5,FALSE),"")</f>
        <v/>
      </c>
      <c r="AJ33" s="199" t="str">
        <f t="shared" ca="1" si="0"/>
        <v/>
      </c>
      <c r="AK33" s="199" t="str">
        <f t="shared" ca="1" si="1"/>
        <v/>
      </c>
      <c r="AL33" s="209" t="str">
        <f t="shared" ca="1" si="2"/>
        <v/>
      </c>
      <c r="AM33" s="199" t="str">
        <f t="shared" ca="1" si="6"/>
        <v/>
      </c>
      <c r="AN33" s="204">
        <v>32</v>
      </c>
      <c r="AO33" s="204" t="str">
        <f ca="1">IFERROR(VLOOKUP(NDD!$J$28,INDIRECT(AR32),5,FALSE),"")</f>
        <v/>
      </c>
      <c r="AP33" s="205" t="str">
        <f t="shared" ca="1" si="3"/>
        <v/>
      </c>
      <c r="AQ33" s="204" t="str">
        <f t="shared" ca="1" si="4"/>
        <v/>
      </c>
      <c r="AR33" s="204" t="str">
        <f t="shared" ca="1" si="5"/>
        <v/>
      </c>
      <c r="AS33" s="40" t="s">
        <v>1245</v>
      </c>
      <c r="AT33" s="40"/>
      <c r="AU33" s="40" t="s">
        <v>3871</v>
      </c>
      <c r="AV33" s="40" t="s">
        <v>4168</v>
      </c>
      <c r="AW33" s="40" t="s">
        <v>215</v>
      </c>
      <c r="AX33" s="38"/>
      <c r="AY33" s="38"/>
      <c r="AZ33" s="38"/>
      <c r="BA33" s="38"/>
      <c r="BB33" s="193" t="s">
        <v>264</v>
      </c>
      <c r="BC33" s="193" t="s">
        <v>2144</v>
      </c>
      <c r="BD33" s="204">
        <v>32</v>
      </c>
      <c r="BE33" s="204" t="str">
        <f ca="1">IFERROR(VLOOKUP(NDD!$J$23,INDIRECT(BG32),3,FALSE),"")</f>
        <v/>
      </c>
      <c r="BF33" s="205" t="str">
        <f t="shared" ca="1" si="7"/>
        <v/>
      </c>
      <c r="BG33" s="204" t="str">
        <f t="shared" ca="1" si="8"/>
        <v/>
      </c>
    </row>
    <row r="34" spans="1:59" ht="13.5" customHeight="1" x14ac:dyDescent="0.25">
      <c r="A34" s="38"/>
      <c r="B34" s="38"/>
      <c r="C34" s="38"/>
      <c r="D34" s="38"/>
      <c r="E34" s="215" t="s">
        <v>3738</v>
      </c>
      <c r="F34" s="215" t="s">
        <v>3711</v>
      </c>
      <c r="G34" s="38"/>
      <c r="H34" s="38"/>
      <c r="I34" s="38"/>
      <c r="J34" s="38"/>
      <c r="K34" s="38"/>
      <c r="L34" s="38"/>
      <c r="M34" s="38"/>
      <c r="N34" s="38"/>
      <c r="O34" s="38"/>
      <c r="P34" s="38"/>
      <c r="Q34" s="38"/>
      <c r="R34" s="38"/>
      <c r="S34" s="77" t="s">
        <v>3412</v>
      </c>
      <c r="T34" s="76"/>
      <c r="Y34" s="41" t="s">
        <v>568</v>
      </c>
      <c r="Z34" s="41" t="s">
        <v>1716</v>
      </c>
      <c r="AA34" s="41" t="s">
        <v>1040</v>
      </c>
      <c r="AB34" s="41"/>
      <c r="AC34" s="41"/>
      <c r="AD34" s="224" t="s">
        <v>268</v>
      </c>
      <c r="AE34" s="224" t="s">
        <v>2057</v>
      </c>
      <c r="AF34" s="225" t="s">
        <v>2052</v>
      </c>
      <c r="AG34" s="223" t="s">
        <v>2184</v>
      </c>
      <c r="AH34" s="199">
        <v>32</v>
      </c>
      <c r="AI34" s="199" t="str">
        <f ca="1">IFERROR(VLOOKUP(NDD!$J$23,INDIRECT(AM33),5,FALSE),"")</f>
        <v/>
      </c>
      <c r="AJ34" s="199" t="str">
        <f t="shared" ca="1" si="0"/>
        <v/>
      </c>
      <c r="AK34" s="199" t="str">
        <f t="shared" ca="1" si="1"/>
        <v/>
      </c>
      <c r="AL34" s="209" t="str">
        <f t="shared" ca="1" si="2"/>
        <v/>
      </c>
      <c r="AM34" s="199" t="str">
        <f t="shared" ca="1" si="6"/>
        <v/>
      </c>
      <c r="AN34" s="204">
        <v>33</v>
      </c>
      <c r="AO34" s="204" t="str">
        <f ca="1">IFERROR(VLOOKUP(NDD!$J$28,INDIRECT(AR33),5,FALSE),"")</f>
        <v/>
      </c>
      <c r="AP34" s="205" t="str">
        <f t="shared" ca="1" si="3"/>
        <v/>
      </c>
      <c r="AQ34" s="204" t="str">
        <f t="shared" ca="1" si="4"/>
        <v/>
      </c>
      <c r="AR34" s="204" t="str">
        <f t="shared" ca="1" si="5"/>
        <v/>
      </c>
      <c r="AS34" s="40" t="s">
        <v>1115</v>
      </c>
      <c r="AT34" s="40"/>
      <c r="AU34" s="40" t="s">
        <v>1246</v>
      </c>
      <c r="AV34" s="40" t="s">
        <v>1247</v>
      </c>
      <c r="AW34" s="40"/>
      <c r="AX34" s="38"/>
      <c r="AY34" s="38"/>
      <c r="AZ34" s="38"/>
      <c r="BA34" s="38"/>
      <c r="BB34" s="193" t="s">
        <v>263</v>
      </c>
      <c r="BC34" s="193" t="s">
        <v>2078</v>
      </c>
      <c r="BD34" s="204">
        <v>33</v>
      </c>
      <c r="BE34" s="204" t="str">
        <f ca="1">IFERROR(VLOOKUP(NDD!$J$23,INDIRECT(BG33),3,FALSE),"")</f>
        <v/>
      </c>
      <c r="BF34" s="205" t="str">
        <f t="shared" ca="1" si="7"/>
        <v/>
      </c>
      <c r="BG34" s="204" t="str">
        <f t="shared" ca="1" si="8"/>
        <v/>
      </c>
    </row>
    <row r="35" spans="1:59" ht="13.5" customHeight="1" x14ac:dyDescent="0.25">
      <c r="A35" s="38"/>
      <c r="B35" s="38"/>
      <c r="C35" s="38"/>
      <c r="D35" s="38"/>
      <c r="E35" s="215" t="s">
        <v>3739</v>
      </c>
      <c r="F35" s="215" t="s">
        <v>1673</v>
      </c>
      <c r="G35" s="38"/>
      <c r="H35" s="38"/>
      <c r="I35" s="38"/>
      <c r="J35" s="38"/>
      <c r="K35" s="38"/>
      <c r="L35" s="38"/>
      <c r="M35" s="38"/>
      <c r="N35" s="38"/>
      <c r="O35" s="38"/>
      <c r="P35" s="38"/>
      <c r="Q35" s="38"/>
      <c r="R35" s="38"/>
      <c r="S35" s="77" t="s">
        <v>3849</v>
      </c>
      <c r="T35" s="76"/>
      <c r="Y35" s="41" t="s">
        <v>803</v>
      </c>
      <c r="Z35" s="41" t="s">
        <v>143</v>
      </c>
      <c r="AA35" s="41" t="s">
        <v>804</v>
      </c>
      <c r="AB35" s="41"/>
      <c r="AC35" s="41"/>
      <c r="AD35" s="224" t="s">
        <v>268</v>
      </c>
      <c r="AE35" s="224" t="s">
        <v>2057</v>
      </c>
      <c r="AF35" s="225" t="s">
        <v>2052</v>
      </c>
      <c r="AG35" s="223" t="s">
        <v>3551</v>
      </c>
      <c r="AH35" s="199">
        <v>33</v>
      </c>
      <c r="AI35" s="199" t="str">
        <f ca="1">IFERROR(VLOOKUP(NDD!$J$23,INDIRECT(AM34),5,FALSE),"")</f>
        <v/>
      </c>
      <c r="AJ35" s="199" t="str">
        <f t="shared" ca="1" si="0"/>
        <v/>
      </c>
      <c r="AK35" s="199" t="str">
        <f t="shared" ca="1" si="1"/>
        <v/>
      </c>
      <c r="AL35" s="209" t="str">
        <f t="shared" ca="1" si="2"/>
        <v/>
      </c>
      <c r="AM35" s="199" t="str">
        <f t="shared" ca="1" si="6"/>
        <v/>
      </c>
      <c r="AN35" s="204">
        <v>34</v>
      </c>
      <c r="AO35" s="204" t="str">
        <f ca="1">IFERROR(VLOOKUP(NDD!$J$28,INDIRECT(AR34),5,FALSE),"")</f>
        <v/>
      </c>
      <c r="AP35" s="205" t="str">
        <f t="shared" ca="1" si="3"/>
        <v/>
      </c>
      <c r="AQ35" s="204" t="str">
        <f t="shared" ca="1" si="4"/>
        <v/>
      </c>
      <c r="AR35" s="204" t="str">
        <f t="shared" ca="1" si="5"/>
        <v/>
      </c>
      <c r="AS35" s="40" t="s">
        <v>1248</v>
      </c>
      <c r="AT35" s="40"/>
      <c r="AU35" s="40" t="s">
        <v>3918</v>
      </c>
      <c r="AV35" s="40" t="s">
        <v>4169</v>
      </c>
      <c r="AW35" s="40" t="s">
        <v>123</v>
      </c>
      <c r="AX35" s="38"/>
      <c r="AY35" s="38"/>
      <c r="AZ35" s="38"/>
      <c r="BA35" s="38"/>
      <c r="BB35" s="193" t="s">
        <v>263</v>
      </c>
      <c r="BC35" s="193" t="s">
        <v>2144</v>
      </c>
      <c r="BD35" s="204">
        <v>34</v>
      </c>
      <c r="BE35" s="204" t="str">
        <f ca="1">IFERROR(VLOOKUP(NDD!$J$23,INDIRECT(BG34),3,FALSE),"")</f>
        <v/>
      </c>
      <c r="BF35" s="205" t="str">
        <f t="shared" ca="1" si="7"/>
        <v/>
      </c>
      <c r="BG35" s="204" t="str">
        <f t="shared" ca="1" si="8"/>
        <v/>
      </c>
    </row>
    <row r="36" spans="1:59" ht="13.5" customHeight="1" x14ac:dyDescent="0.25">
      <c r="A36" s="38"/>
      <c r="B36" s="38"/>
      <c r="C36" s="38"/>
      <c r="D36" s="38"/>
      <c r="E36" s="215" t="s">
        <v>3740</v>
      </c>
      <c r="F36" s="215" t="s">
        <v>3709</v>
      </c>
      <c r="G36" s="38"/>
      <c r="H36" s="38"/>
      <c r="K36" s="38"/>
      <c r="L36" s="38"/>
      <c r="M36" s="38"/>
      <c r="N36" s="38"/>
      <c r="O36" s="38"/>
      <c r="P36" s="38"/>
      <c r="Q36" s="38"/>
      <c r="R36" s="38"/>
      <c r="S36" s="77" t="s">
        <v>3850</v>
      </c>
      <c r="T36" s="76"/>
      <c r="Y36" s="41" t="s">
        <v>580</v>
      </c>
      <c r="Z36" s="41" t="s">
        <v>1717</v>
      </c>
      <c r="AA36" s="41" t="s">
        <v>161</v>
      </c>
      <c r="AB36" s="41"/>
      <c r="AC36" s="41"/>
      <c r="AD36" s="224" t="s">
        <v>268</v>
      </c>
      <c r="AE36" s="224" t="s">
        <v>2057</v>
      </c>
      <c r="AF36" s="225" t="s">
        <v>2052</v>
      </c>
      <c r="AG36" s="223" t="s">
        <v>2688</v>
      </c>
      <c r="AH36" s="199">
        <v>34</v>
      </c>
      <c r="AI36" s="199" t="str">
        <f ca="1">IFERROR(VLOOKUP(NDD!$J$23,INDIRECT(AM35),5,FALSE),"")</f>
        <v/>
      </c>
      <c r="AJ36" s="199" t="str">
        <f t="shared" ca="1" si="0"/>
        <v/>
      </c>
      <c r="AK36" s="199" t="str">
        <f t="shared" ca="1" si="1"/>
        <v/>
      </c>
      <c r="AL36" s="209" t="str">
        <f t="shared" ca="1" si="2"/>
        <v/>
      </c>
      <c r="AM36" s="199" t="str">
        <f t="shared" ca="1" si="6"/>
        <v/>
      </c>
      <c r="AN36" s="204">
        <v>35</v>
      </c>
      <c r="AO36" s="204" t="str">
        <f ca="1">IFERROR(VLOOKUP(NDD!$J$28,INDIRECT(AR35),5,FALSE),"")</f>
        <v/>
      </c>
      <c r="AP36" s="205" t="str">
        <f t="shared" ca="1" si="3"/>
        <v/>
      </c>
      <c r="AQ36" s="204" t="str">
        <f t="shared" ca="1" si="4"/>
        <v/>
      </c>
      <c r="AR36" s="204" t="str">
        <f t="shared" ca="1" si="5"/>
        <v/>
      </c>
      <c r="AS36" s="40" t="s">
        <v>1249</v>
      </c>
      <c r="AT36" s="40"/>
      <c r="AU36" s="40" t="s">
        <v>3854</v>
      </c>
      <c r="AV36" s="40" t="s">
        <v>4170</v>
      </c>
      <c r="AW36" s="40" t="s">
        <v>91</v>
      </c>
      <c r="AX36" s="38"/>
      <c r="AY36" s="38"/>
      <c r="AZ36" s="38"/>
      <c r="BA36" s="38"/>
      <c r="BB36" s="193" t="s">
        <v>265</v>
      </c>
      <c r="BC36" s="193" t="s">
        <v>2078</v>
      </c>
      <c r="BD36" s="204">
        <v>35</v>
      </c>
      <c r="BE36" s="204" t="str">
        <f ca="1">IFERROR(VLOOKUP(NDD!$J$23,INDIRECT(BG35),3,FALSE),"")</f>
        <v/>
      </c>
      <c r="BF36" s="205" t="str">
        <f t="shared" ca="1" si="7"/>
        <v/>
      </c>
      <c r="BG36" s="204" t="str">
        <f t="shared" ca="1" si="8"/>
        <v/>
      </c>
    </row>
    <row r="37" spans="1:59" ht="13.5" customHeight="1" x14ac:dyDescent="0.25">
      <c r="A37" s="38"/>
      <c r="B37" s="38"/>
      <c r="C37" s="38"/>
      <c r="D37" s="38"/>
      <c r="E37" s="215" t="s">
        <v>3741</v>
      </c>
      <c r="F37" s="215" t="s">
        <v>948</v>
      </c>
      <c r="G37" s="38"/>
      <c r="H37" s="38"/>
      <c r="K37" s="38"/>
      <c r="L37" s="38"/>
      <c r="M37" s="38"/>
      <c r="N37" s="38"/>
      <c r="O37" s="38"/>
      <c r="P37" s="38"/>
      <c r="Q37" s="38"/>
      <c r="R37" s="38"/>
      <c r="S37" s="77" t="s">
        <v>3851</v>
      </c>
      <c r="T37" s="76"/>
      <c r="Y37" s="41" t="s">
        <v>797</v>
      </c>
      <c r="Z37" s="41" t="s">
        <v>106</v>
      </c>
      <c r="AA37" s="41" t="s">
        <v>106</v>
      </c>
      <c r="AB37" s="41"/>
      <c r="AC37" s="41"/>
      <c r="AD37" s="224" t="s">
        <v>268</v>
      </c>
      <c r="AE37" s="224" t="s">
        <v>2057</v>
      </c>
      <c r="AF37" s="225" t="s">
        <v>2052</v>
      </c>
      <c r="AG37" s="223" t="s">
        <v>3552</v>
      </c>
      <c r="AH37" s="199">
        <v>35</v>
      </c>
      <c r="AI37" s="199" t="str">
        <f ca="1">IFERROR(VLOOKUP(NDD!$J$23,INDIRECT(AM36),5,FALSE),"")</f>
        <v/>
      </c>
      <c r="AJ37" s="199" t="str">
        <f t="shared" ca="1" si="0"/>
        <v/>
      </c>
      <c r="AK37" s="199" t="str">
        <f t="shared" ca="1" si="1"/>
        <v/>
      </c>
      <c r="AL37" s="209" t="str">
        <f t="shared" ca="1" si="2"/>
        <v/>
      </c>
      <c r="AM37" s="199" t="str">
        <f t="shared" ca="1" si="6"/>
        <v/>
      </c>
      <c r="AN37" s="204">
        <v>36</v>
      </c>
      <c r="AO37" s="204" t="str">
        <f ca="1">IFERROR(VLOOKUP(NDD!$J$28,INDIRECT(AR36),5,FALSE),"")</f>
        <v/>
      </c>
      <c r="AP37" s="205" t="str">
        <f t="shared" ca="1" si="3"/>
        <v/>
      </c>
      <c r="AQ37" s="204" t="str">
        <f t="shared" ca="1" si="4"/>
        <v/>
      </c>
      <c r="AR37" s="204" t="str">
        <f t="shared" ca="1" si="5"/>
        <v/>
      </c>
      <c r="AS37" s="40" t="s">
        <v>2790</v>
      </c>
      <c r="AT37" s="40"/>
      <c r="AU37" s="40" t="s">
        <v>2791</v>
      </c>
      <c r="AV37" s="40" t="s">
        <v>2792</v>
      </c>
      <c r="AW37" s="40" t="s">
        <v>2748</v>
      </c>
      <c r="AX37" s="38"/>
      <c r="AY37" s="38"/>
      <c r="AZ37" s="38"/>
      <c r="BA37" s="38"/>
      <c r="BB37" s="193" t="s">
        <v>265</v>
      </c>
      <c r="BC37" s="193" t="s">
        <v>2051</v>
      </c>
      <c r="BD37" s="204">
        <v>36</v>
      </c>
      <c r="BE37" s="204" t="str">
        <f ca="1">IFERROR(VLOOKUP(NDD!$J$23,INDIRECT(BG36),3,FALSE),"")</f>
        <v/>
      </c>
      <c r="BF37" s="205" t="str">
        <f t="shared" ca="1" si="7"/>
        <v/>
      </c>
      <c r="BG37" s="204" t="str">
        <f t="shared" ca="1" si="8"/>
        <v/>
      </c>
    </row>
    <row r="38" spans="1:59" ht="13.5" customHeight="1" x14ac:dyDescent="0.25">
      <c r="A38" s="38"/>
      <c r="B38" s="38"/>
      <c r="C38" s="38"/>
      <c r="D38" s="38"/>
      <c r="E38" s="215" t="s">
        <v>3742</v>
      </c>
      <c r="F38" s="215" t="s">
        <v>603</v>
      </c>
      <c r="G38" s="38"/>
      <c r="H38" s="38"/>
      <c r="K38" s="38"/>
      <c r="L38" s="38"/>
      <c r="M38" s="38"/>
      <c r="N38" s="38"/>
      <c r="O38" s="38"/>
      <c r="P38" s="38"/>
      <c r="Q38" s="38"/>
      <c r="R38" s="38"/>
      <c r="S38" s="77" t="s">
        <v>3201</v>
      </c>
      <c r="T38" s="76"/>
      <c r="Y38" s="41" t="s">
        <v>798</v>
      </c>
      <c r="Z38" s="41" t="s">
        <v>799</v>
      </c>
      <c r="AA38" s="41" t="s">
        <v>799</v>
      </c>
      <c r="AB38" s="41"/>
      <c r="AC38" s="41"/>
      <c r="AD38" s="224" t="s">
        <v>268</v>
      </c>
      <c r="AE38" s="224" t="s">
        <v>2057</v>
      </c>
      <c r="AF38" s="225" t="s">
        <v>2052</v>
      </c>
      <c r="AG38" s="223" t="s">
        <v>3553</v>
      </c>
      <c r="AH38" s="199">
        <v>36</v>
      </c>
      <c r="AI38" s="199" t="str">
        <f ca="1">IFERROR(VLOOKUP(NDD!$J$23,INDIRECT(AM37),5,FALSE),"")</f>
        <v/>
      </c>
      <c r="AJ38" s="199" t="str">
        <f t="shared" ca="1" si="0"/>
        <v/>
      </c>
      <c r="AK38" s="199" t="str">
        <f t="shared" ca="1" si="1"/>
        <v/>
      </c>
      <c r="AL38" s="209" t="str">
        <f t="shared" ca="1" si="2"/>
        <v/>
      </c>
      <c r="AM38" s="199" t="str">
        <f t="shared" ca="1" si="6"/>
        <v/>
      </c>
      <c r="AN38" s="204">
        <v>37</v>
      </c>
      <c r="AO38" s="204" t="str">
        <f ca="1">IFERROR(VLOOKUP(NDD!$J$28,INDIRECT(AR37),5,FALSE),"")</f>
        <v/>
      </c>
      <c r="AP38" s="205" t="str">
        <f t="shared" ca="1" si="3"/>
        <v/>
      </c>
      <c r="AQ38" s="204" t="str">
        <f t="shared" ca="1" si="4"/>
        <v/>
      </c>
      <c r="AR38" s="204" t="str">
        <f t="shared" ca="1" si="5"/>
        <v/>
      </c>
      <c r="AS38" s="40" t="s">
        <v>1116</v>
      </c>
      <c r="AT38" s="40"/>
      <c r="AU38" s="40" t="s">
        <v>3844</v>
      </c>
      <c r="AV38" s="40" t="s">
        <v>4171</v>
      </c>
      <c r="AW38" s="40" t="s">
        <v>150</v>
      </c>
      <c r="AX38" s="38"/>
      <c r="AY38" s="38"/>
      <c r="AZ38" s="38"/>
      <c r="BA38" s="38"/>
      <c r="BB38" s="193" t="s">
        <v>265</v>
      </c>
      <c r="BC38" s="193" t="s">
        <v>3767</v>
      </c>
      <c r="BD38" s="204">
        <v>37</v>
      </c>
      <c r="BE38" s="204" t="str">
        <f ca="1">IFERROR(VLOOKUP(NDD!$J$23,INDIRECT(BG37),3,FALSE),"")</f>
        <v/>
      </c>
      <c r="BF38" s="205" t="str">
        <f t="shared" ca="1" si="7"/>
        <v/>
      </c>
      <c r="BG38" s="204" t="str">
        <f t="shared" ca="1" si="8"/>
        <v/>
      </c>
    </row>
    <row r="39" spans="1:59" ht="13.5" customHeight="1" x14ac:dyDescent="0.25">
      <c r="A39" s="38"/>
      <c r="B39" s="38"/>
      <c r="C39" s="38"/>
      <c r="D39" s="38"/>
      <c r="E39" s="215" t="s">
        <v>3743</v>
      </c>
      <c r="F39" s="215" t="s">
        <v>1677</v>
      </c>
      <c r="G39" s="38"/>
      <c r="H39" s="38"/>
      <c r="K39" s="38"/>
      <c r="L39" s="38"/>
      <c r="M39" s="38"/>
      <c r="N39" s="38"/>
      <c r="O39" s="38"/>
      <c r="P39" s="38"/>
      <c r="Q39" s="38"/>
      <c r="R39" s="38"/>
      <c r="S39" s="77" t="s">
        <v>3852</v>
      </c>
      <c r="T39" s="76"/>
      <c r="Y39" s="41" t="s">
        <v>905</v>
      </c>
      <c r="Z39" s="41" t="s">
        <v>1718</v>
      </c>
      <c r="AA39" s="41" t="s">
        <v>141</v>
      </c>
      <c r="AB39" s="41"/>
      <c r="AC39" s="41"/>
      <c r="AD39" s="224" t="s">
        <v>268</v>
      </c>
      <c r="AE39" s="224" t="s">
        <v>2057</v>
      </c>
      <c r="AF39" s="225" t="s">
        <v>2052</v>
      </c>
      <c r="AG39" s="223" t="s">
        <v>3554</v>
      </c>
      <c r="AH39" s="199">
        <v>37</v>
      </c>
      <c r="AI39" s="199" t="str">
        <f ca="1">IFERROR(VLOOKUP(NDD!$J$23,INDIRECT(AM38),5,FALSE),"")</f>
        <v/>
      </c>
      <c r="AJ39" s="199" t="str">
        <f t="shared" ca="1" si="0"/>
        <v/>
      </c>
      <c r="AK39" s="199" t="str">
        <f t="shared" ca="1" si="1"/>
        <v/>
      </c>
      <c r="AL39" s="209" t="str">
        <f t="shared" ca="1" si="2"/>
        <v/>
      </c>
      <c r="AM39" s="199" t="str">
        <f t="shared" ca="1" si="6"/>
        <v/>
      </c>
      <c r="AN39" s="204">
        <v>38</v>
      </c>
      <c r="AO39" s="204" t="str">
        <f ca="1">IFERROR(VLOOKUP(NDD!$J$28,INDIRECT(AR38),5,FALSE),"")</f>
        <v/>
      </c>
      <c r="AP39" s="205" t="str">
        <f t="shared" ca="1" si="3"/>
        <v/>
      </c>
      <c r="AQ39" s="204" t="str">
        <f t="shared" ca="1" si="4"/>
        <v/>
      </c>
      <c r="AR39" s="204" t="str">
        <f t="shared" ca="1" si="5"/>
        <v/>
      </c>
      <c r="AS39" s="40" t="s">
        <v>1117</v>
      </c>
      <c r="AT39" s="40"/>
      <c r="AU39" s="40" t="s">
        <v>3872</v>
      </c>
      <c r="AV39" s="40" t="s">
        <v>4172</v>
      </c>
      <c r="AW39" s="40" t="s">
        <v>77</v>
      </c>
      <c r="AX39" s="38"/>
      <c r="AY39" s="38"/>
      <c r="AZ39" s="38"/>
      <c r="BA39" s="38"/>
      <c r="BB39" s="193" t="s">
        <v>265</v>
      </c>
      <c r="BC39" s="193" t="s">
        <v>2051</v>
      </c>
      <c r="BD39" s="204">
        <v>38</v>
      </c>
      <c r="BE39" s="204" t="str">
        <f ca="1">IFERROR(VLOOKUP(NDD!$J$23,INDIRECT(BG38),3,FALSE),"")</f>
        <v/>
      </c>
      <c r="BF39" s="205" t="str">
        <f t="shared" ca="1" si="7"/>
        <v/>
      </c>
      <c r="BG39" s="204" t="str">
        <f t="shared" ca="1" si="8"/>
        <v/>
      </c>
    </row>
    <row r="40" spans="1:59" ht="13.5" customHeight="1" x14ac:dyDescent="0.25">
      <c r="A40" s="38"/>
      <c r="B40" s="38"/>
      <c r="C40" s="38"/>
      <c r="D40" s="38"/>
      <c r="E40" s="215" t="s">
        <v>3744</v>
      </c>
      <c r="F40" s="215" t="s">
        <v>1677</v>
      </c>
      <c r="G40" s="38"/>
      <c r="H40" s="38"/>
      <c r="K40" s="38"/>
      <c r="L40" s="38"/>
      <c r="M40" s="38"/>
      <c r="N40" s="38"/>
      <c r="O40" s="38"/>
      <c r="P40" s="38"/>
      <c r="Q40" s="38"/>
      <c r="R40" s="38"/>
      <c r="S40" s="77" t="s">
        <v>3853</v>
      </c>
      <c r="T40" s="76"/>
      <c r="Y40" s="41" t="s">
        <v>826</v>
      </c>
      <c r="Z40" s="41" t="s">
        <v>1719</v>
      </c>
      <c r="AA40" s="41" t="s">
        <v>222</v>
      </c>
      <c r="AB40" s="41"/>
      <c r="AC40" s="41"/>
      <c r="AD40" s="224" t="s">
        <v>268</v>
      </c>
      <c r="AE40" s="224" t="s">
        <v>2057</v>
      </c>
      <c r="AF40" s="225" t="s">
        <v>2052</v>
      </c>
      <c r="AG40" s="223" t="s">
        <v>2689</v>
      </c>
      <c r="AH40" s="199">
        <v>38</v>
      </c>
      <c r="AI40" s="199" t="str">
        <f ca="1">IFERROR(VLOOKUP(NDD!$J$23,INDIRECT(AM39),5,FALSE),"")</f>
        <v/>
      </c>
      <c r="AJ40" s="199" t="str">
        <f t="shared" ca="1" si="0"/>
        <v/>
      </c>
      <c r="AK40" s="199" t="str">
        <f t="shared" ca="1" si="1"/>
        <v/>
      </c>
      <c r="AL40" s="209" t="str">
        <f t="shared" ca="1" si="2"/>
        <v/>
      </c>
      <c r="AM40" s="199" t="str">
        <f t="shared" ca="1" si="6"/>
        <v/>
      </c>
      <c r="AN40" s="204">
        <v>39</v>
      </c>
      <c r="AO40" s="204" t="str">
        <f ca="1">IFERROR(VLOOKUP(NDD!$J$28,INDIRECT(AR39),5,FALSE),"")</f>
        <v/>
      </c>
      <c r="AP40" s="205" t="str">
        <f t="shared" ca="1" si="3"/>
        <v/>
      </c>
      <c r="AQ40" s="204" t="str">
        <f t="shared" ca="1" si="4"/>
        <v/>
      </c>
      <c r="AR40" s="204" t="str">
        <f t="shared" ca="1" si="5"/>
        <v/>
      </c>
      <c r="AS40" s="40" t="s">
        <v>1250</v>
      </c>
      <c r="AT40" s="40"/>
      <c r="AU40" s="40" t="s">
        <v>3873</v>
      </c>
      <c r="AV40" s="40" t="s">
        <v>4173</v>
      </c>
      <c r="AW40" s="40" t="s">
        <v>94</v>
      </c>
      <c r="AX40" s="38"/>
      <c r="AY40" s="38"/>
      <c r="AZ40" s="38"/>
      <c r="BA40" s="38"/>
      <c r="BB40" s="193" t="s">
        <v>265</v>
      </c>
      <c r="BC40" s="193" t="s">
        <v>2052</v>
      </c>
      <c r="BD40" s="204">
        <v>39</v>
      </c>
      <c r="BE40" s="204" t="str">
        <f ca="1">IFERROR(VLOOKUP(NDD!$J$23,INDIRECT(BG39),3,FALSE),"")</f>
        <v/>
      </c>
      <c r="BF40" s="205" t="str">
        <f t="shared" ca="1" si="7"/>
        <v/>
      </c>
      <c r="BG40" s="204" t="str">
        <f t="shared" ca="1" si="8"/>
        <v/>
      </c>
    </row>
    <row r="41" spans="1:59" ht="13.5" customHeight="1" x14ac:dyDescent="0.25">
      <c r="A41" s="38"/>
      <c r="B41" s="38"/>
      <c r="C41" s="38"/>
      <c r="D41" s="38"/>
      <c r="E41" s="215" t="s">
        <v>3745</v>
      </c>
      <c r="F41" s="215" t="s">
        <v>1677</v>
      </c>
      <c r="G41" s="38"/>
      <c r="H41" s="38"/>
      <c r="I41" s="38"/>
      <c r="J41" s="38"/>
      <c r="K41" s="38"/>
      <c r="L41" s="38"/>
      <c r="M41" s="38"/>
      <c r="N41" s="38"/>
      <c r="O41" s="38"/>
      <c r="P41" s="38"/>
      <c r="Q41" s="38"/>
      <c r="R41" s="38"/>
      <c r="S41" s="77" t="s">
        <v>298</v>
      </c>
      <c r="T41" s="76" t="s">
        <v>557</v>
      </c>
      <c r="Y41" s="41" t="s">
        <v>304</v>
      </c>
      <c r="Z41" s="41" t="s">
        <v>113</v>
      </c>
      <c r="AA41" s="41" t="s">
        <v>113</v>
      </c>
      <c r="AB41" s="41"/>
      <c r="AC41" s="41"/>
      <c r="AD41" s="224" t="s">
        <v>268</v>
      </c>
      <c r="AE41" s="224" t="s">
        <v>2057</v>
      </c>
      <c r="AF41" s="225" t="s">
        <v>2052</v>
      </c>
      <c r="AG41" s="223" t="s">
        <v>3555</v>
      </c>
      <c r="AH41" s="199">
        <v>39</v>
      </c>
      <c r="AI41" s="199" t="str">
        <f ca="1">IFERROR(VLOOKUP(NDD!$J$23,INDIRECT(AM40),5,FALSE),"")</f>
        <v/>
      </c>
      <c r="AJ41" s="199" t="str">
        <f t="shared" ca="1" si="0"/>
        <v/>
      </c>
      <c r="AK41" s="199" t="str">
        <f t="shared" ca="1" si="1"/>
        <v/>
      </c>
      <c r="AL41" s="209" t="str">
        <f t="shared" ca="1" si="2"/>
        <v/>
      </c>
      <c r="AM41" s="199" t="str">
        <f t="shared" ca="1" si="6"/>
        <v/>
      </c>
      <c r="AN41" s="204">
        <v>40</v>
      </c>
      <c r="AO41" s="204" t="str">
        <f ca="1">IFERROR(VLOOKUP(NDD!$J$28,INDIRECT(AR40),5,FALSE),"")</f>
        <v/>
      </c>
      <c r="AP41" s="205" t="str">
        <f t="shared" ca="1" si="3"/>
        <v/>
      </c>
      <c r="AQ41" s="204" t="str">
        <f t="shared" ca="1" si="4"/>
        <v/>
      </c>
      <c r="AR41" s="204" t="str">
        <f t="shared" ca="1" si="5"/>
        <v/>
      </c>
      <c r="AS41" s="40" t="s">
        <v>1251</v>
      </c>
      <c r="AT41" s="40"/>
      <c r="AU41" s="40" t="s">
        <v>2793</v>
      </c>
      <c r="AV41" s="40" t="s">
        <v>1925</v>
      </c>
      <c r="AW41" s="40"/>
      <c r="AX41" s="38"/>
      <c r="AY41" s="38"/>
      <c r="AZ41" s="38"/>
      <c r="BA41" s="38"/>
      <c r="BB41" s="193" t="s">
        <v>265</v>
      </c>
      <c r="BC41" s="193" t="s">
        <v>2053</v>
      </c>
      <c r="BD41" s="204">
        <v>40</v>
      </c>
      <c r="BE41" s="204" t="str">
        <f ca="1">IFERROR(VLOOKUP(NDD!$J$23,INDIRECT(BG40),3,FALSE),"")</f>
        <v/>
      </c>
      <c r="BF41" s="205" t="str">
        <f t="shared" ca="1" si="7"/>
        <v/>
      </c>
      <c r="BG41" s="204" t="str">
        <f t="shared" ca="1" si="8"/>
        <v/>
      </c>
    </row>
    <row r="42" spans="1:59" ht="13.5" customHeight="1" x14ac:dyDescent="0.25">
      <c r="A42" s="38"/>
      <c r="B42" s="38"/>
      <c r="C42" s="38"/>
      <c r="D42" s="38"/>
      <c r="E42" s="215" t="s">
        <v>3746</v>
      </c>
      <c r="F42" s="215" t="s">
        <v>603</v>
      </c>
      <c r="G42" s="38"/>
      <c r="H42" s="38"/>
      <c r="I42" s="38"/>
      <c r="J42" s="38"/>
      <c r="K42" s="38"/>
      <c r="L42" s="38"/>
      <c r="M42" s="38"/>
      <c r="N42" s="38"/>
      <c r="O42" s="38"/>
      <c r="P42" s="38"/>
      <c r="Q42" s="38"/>
      <c r="R42" s="38"/>
      <c r="S42" s="77" t="s">
        <v>3854</v>
      </c>
      <c r="T42" s="76"/>
      <c r="Y42" s="41" t="s">
        <v>831</v>
      </c>
      <c r="Z42" s="41" t="s">
        <v>1720</v>
      </c>
      <c r="AA42" s="41" t="s">
        <v>241</v>
      </c>
      <c r="AB42" s="41"/>
      <c r="AC42" s="41"/>
      <c r="AD42" s="224" t="s">
        <v>268</v>
      </c>
      <c r="AE42" s="224" t="s">
        <v>663</v>
      </c>
      <c r="AF42" s="225" t="s">
        <v>2052</v>
      </c>
      <c r="AG42" s="223" t="s">
        <v>2185</v>
      </c>
      <c r="AH42" s="199">
        <v>40</v>
      </c>
      <c r="AI42" s="199" t="str">
        <f ca="1">IFERROR(VLOOKUP(NDD!$J$23,INDIRECT(AM41),5,FALSE),"")</f>
        <v/>
      </c>
      <c r="AJ42" s="199" t="str">
        <f t="shared" ca="1" si="0"/>
        <v/>
      </c>
      <c r="AK42" s="199" t="str">
        <f t="shared" ca="1" si="1"/>
        <v/>
      </c>
      <c r="AL42" s="209" t="str">
        <f t="shared" ca="1" si="2"/>
        <v/>
      </c>
      <c r="AM42" s="199" t="str">
        <f t="shared" ca="1" si="6"/>
        <v/>
      </c>
      <c r="AN42" s="204">
        <v>41</v>
      </c>
      <c r="AO42" s="204" t="str">
        <f ca="1">IFERROR(VLOOKUP(NDD!$J$28,INDIRECT(AR41),5,FALSE),"")</f>
        <v/>
      </c>
      <c r="AP42" s="205" t="str">
        <f t="shared" ca="1" si="3"/>
        <v/>
      </c>
      <c r="AQ42" s="204" t="str">
        <f t="shared" ca="1" si="4"/>
        <v/>
      </c>
      <c r="AR42" s="204" t="str">
        <f t="shared" ca="1" si="5"/>
        <v/>
      </c>
      <c r="AS42" s="40" t="s">
        <v>1252</v>
      </c>
      <c r="AT42" s="40"/>
      <c r="AU42" s="40" t="s">
        <v>3850</v>
      </c>
      <c r="AV42" s="40" t="s">
        <v>4174</v>
      </c>
      <c r="AW42" s="40" t="s">
        <v>91</v>
      </c>
      <c r="AX42" s="38"/>
      <c r="AY42" s="38"/>
      <c r="AZ42" s="38"/>
      <c r="BA42" s="38"/>
      <c r="BB42" s="193" t="s">
        <v>265</v>
      </c>
      <c r="BC42" s="193" t="s">
        <v>2093</v>
      </c>
      <c r="BD42" s="204">
        <v>41</v>
      </c>
      <c r="BE42" s="204" t="str">
        <f ca="1">IFERROR(VLOOKUP(NDD!$J$23,INDIRECT(BG41),3,FALSE),"")</f>
        <v/>
      </c>
      <c r="BF42" s="205" t="str">
        <f t="shared" ca="1" si="7"/>
        <v/>
      </c>
      <c r="BG42" s="204" t="str">
        <f t="shared" ca="1" si="8"/>
        <v/>
      </c>
    </row>
    <row r="43" spans="1:59" ht="13.5" customHeight="1" x14ac:dyDescent="0.25">
      <c r="A43" s="38"/>
      <c r="B43" s="38"/>
      <c r="C43" s="38"/>
      <c r="D43" s="38"/>
      <c r="E43" s="215" t="s">
        <v>3747</v>
      </c>
      <c r="F43" s="215" t="s">
        <v>3709</v>
      </c>
      <c r="G43" s="38"/>
      <c r="H43" s="38"/>
      <c r="I43" s="38"/>
      <c r="J43" s="38"/>
      <c r="K43" s="38"/>
      <c r="L43" s="38"/>
      <c r="M43" s="38"/>
      <c r="N43" s="38"/>
      <c r="O43" s="38"/>
      <c r="P43" s="38"/>
      <c r="Q43" s="38"/>
      <c r="R43" s="38"/>
      <c r="S43" s="77" t="s">
        <v>299</v>
      </c>
      <c r="T43" s="76" t="s">
        <v>558</v>
      </c>
      <c r="Y43" s="41" t="s">
        <v>913</v>
      </c>
      <c r="Z43" s="41" t="s">
        <v>1721</v>
      </c>
      <c r="AA43" s="41" t="s">
        <v>914</v>
      </c>
      <c r="AB43" s="41"/>
      <c r="AC43" s="41"/>
      <c r="AD43" s="224" t="s">
        <v>268</v>
      </c>
      <c r="AE43" s="224" t="s">
        <v>664</v>
      </c>
      <c r="AF43" s="225" t="s">
        <v>2052</v>
      </c>
      <c r="AG43" s="223" t="s">
        <v>2186</v>
      </c>
      <c r="AH43" s="199">
        <v>41</v>
      </c>
      <c r="AI43" s="199" t="str">
        <f ca="1">IFERROR(VLOOKUP(NDD!$J$23,INDIRECT(AM42),5,FALSE),"")</f>
        <v/>
      </c>
      <c r="AJ43" s="199" t="str">
        <f t="shared" ca="1" si="0"/>
        <v/>
      </c>
      <c r="AK43" s="199" t="str">
        <f t="shared" ca="1" si="1"/>
        <v/>
      </c>
      <c r="AL43" s="209" t="str">
        <f t="shared" ca="1" si="2"/>
        <v/>
      </c>
      <c r="AM43" s="199" t="str">
        <f t="shared" ca="1" si="6"/>
        <v/>
      </c>
      <c r="AN43" s="204">
        <v>42</v>
      </c>
      <c r="AO43" s="204" t="str">
        <f ca="1">IFERROR(VLOOKUP(NDD!$J$28,INDIRECT(AR42),5,FALSE),"")</f>
        <v/>
      </c>
      <c r="AP43" s="205" t="str">
        <f t="shared" ca="1" si="3"/>
        <v/>
      </c>
      <c r="AQ43" s="204" t="str">
        <f t="shared" ca="1" si="4"/>
        <v/>
      </c>
      <c r="AR43" s="204" t="str">
        <f t="shared" ca="1" si="5"/>
        <v/>
      </c>
      <c r="AS43" s="40" t="s">
        <v>1253</v>
      </c>
      <c r="AT43" s="40"/>
      <c r="AU43" s="40" t="s">
        <v>2794</v>
      </c>
      <c r="AV43" s="40" t="s">
        <v>1926</v>
      </c>
      <c r="AW43" s="40"/>
      <c r="AX43" s="38"/>
      <c r="AY43" s="38"/>
      <c r="AZ43" s="38"/>
      <c r="BA43" s="38"/>
      <c r="BB43" s="193" t="s">
        <v>265</v>
      </c>
      <c r="BC43" s="193" t="s">
        <v>2144</v>
      </c>
      <c r="BD43" s="204">
        <v>42</v>
      </c>
      <c r="BE43" s="204" t="str">
        <f ca="1">IFERROR(VLOOKUP(NDD!$J$23,INDIRECT(BG42),3,FALSE),"")</f>
        <v/>
      </c>
      <c r="BF43" s="205" t="str">
        <f t="shared" ca="1" si="7"/>
        <v/>
      </c>
      <c r="BG43" s="204" t="str">
        <f t="shared" ca="1" si="8"/>
        <v/>
      </c>
    </row>
    <row r="44" spans="1:59" ht="13.5" customHeight="1" x14ac:dyDescent="0.25">
      <c r="A44" s="38"/>
      <c r="B44" s="38"/>
      <c r="C44" s="38"/>
      <c r="D44" s="38"/>
      <c r="E44" s="215" t="s">
        <v>3748</v>
      </c>
      <c r="F44" s="215" t="s">
        <v>1268</v>
      </c>
      <c r="G44" s="38"/>
      <c r="H44" s="38"/>
      <c r="I44" s="38"/>
      <c r="J44" s="38"/>
      <c r="K44" s="38"/>
      <c r="L44" s="38"/>
      <c r="M44" s="38"/>
      <c r="N44" s="38"/>
      <c r="O44" s="38"/>
      <c r="P44" s="38"/>
      <c r="Q44" s="38"/>
      <c r="R44" s="38"/>
      <c r="S44" s="77" t="s">
        <v>300</v>
      </c>
      <c r="T44" s="76" t="s">
        <v>559</v>
      </c>
      <c r="Y44" s="41" t="s">
        <v>820</v>
      </c>
      <c r="Z44" s="41" t="s">
        <v>1722</v>
      </c>
      <c r="AA44" s="41" t="s">
        <v>821</v>
      </c>
      <c r="AB44" s="41"/>
      <c r="AC44" s="41"/>
      <c r="AD44" s="224" t="s">
        <v>268</v>
      </c>
      <c r="AE44" s="224" t="s">
        <v>3556</v>
      </c>
      <c r="AF44" s="225" t="s">
        <v>2081</v>
      </c>
      <c r="AG44" s="223" t="s">
        <v>3557</v>
      </c>
      <c r="AH44" s="199">
        <v>42</v>
      </c>
      <c r="AI44" s="199" t="str">
        <f ca="1">IFERROR(VLOOKUP(NDD!$J$23,INDIRECT(AM43),5,FALSE),"")</f>
        <v/>
      </c>
      <c r="AJ44" s="199" t="str">
        <f t="shared" ca="1" si="0"/>
        <v/>
      </c>
      <c r="AK44" s="199" t="str">
        <f t="shared" ca="1" si="1"/>
        <v/>
      </c>
      <c r="AL44" s="209" t="str">
        <f t="shared" ca="1" si="2"/>
        <v/>
      </c>
      <c r="AM44" s="199" t="str">
        <f t="shared" ca="1" si="6"/>
        <v/>
      </c>
      <c r="AN44" s="204">
        <v>43</v>
      </c>
      <c r="AO44" s="204" t="str">
        <f ca="1">IFERROR(VLOOKUP(NDD!$J$28,INDIRECT(AR43),5,FALSE),"")</f>
        <v/>
      </c>
      <c r="AP44" s="205" t="str">
        <f t="shared" ca="1" si="3"/>
        <v/>
      </c>
      <c r="AQ44" s="204" t="str">
        <f t="shared" ca="1" si="4"/>
        <v/>
      </c>
      <c r="AR44" s="204" t="str">
        <f t="shared" ca="1" si="5"/>
        <v/>
      </c>
      <c r="AS44" s="40" t="s">
        <v>1254</v>
      </c>
      <c r="AT44" s="40"/>
      <c r="AU44" s="40" t="s">
        <v>3928</v>
      </c>
      <c r="AV44" s="40" t="s">
        <v>4175</v>
      </c>
      <c r="AW44" s="40" t="s">
        <v>166</v>
      </c>
      <c r="AX44" s="38"/>
      <c r="AY44" s="38"/>
      <c r="AZ44" s="38"/>
      <c r="BA44" s="38"/>
      <c r="BB44" s="193" t="s">
        <v>266</v>
      </c>
      <c r="BC44" s="193" t="s">
        <v>2114</v>
      </c>
      <c r="BD44" s="204">
        <v>43</v>
      </c>
      <c r="BE44" s="204" t="str">
        <f ca="1">IFERROR(VLOOKUP(NDD!$J$23,INDIRECT(BG43),3,FALSE),"")</f>
        <v/>
      </c>
      <c r="BF44" s="205" t="str">
        <f t="shared" ca="1" si="7"/>
        <v/>
      </c>
      <c r="BG44" s="204" t="str">
        <f t="shared" ca="1" si="8"/>
        <v/>
      </c>
    </row>
    <row r="45" spans="1:59" ht="13.5" customHeight="1" x14ac:dyDescent="0.25">
      <c r="A45" s="38"/>
      <c r="B45" s="38"/>
      <c r="C45" s="38"/>
      <c r="D45" s="38"/>
      <c r="E45" s="215" t="s">
        <v>3749</v>
      </c>
      <c r="F45" s="215" t="s">
        <v>3711</v>
      </c>
      <c r="G45" s="38"/>
      <c r="H45" s="38"/>
      <c r="I45" s="38"/>
      <c r="J45" s="38"/>
      <c r="K45" s="38"/>
      <c r="L45" s="38"/>
      <c r="M45" s="38"/>
      <c r="N45" s="38"/>
      <c r="O45" s="38"/>
      <c r="P45" s="38"/>
      <c r="Q45" s="38"/>
      <c r="R45" s="38"/>
      <c r="S45" s="77" t="s">
        <v>3018</v>
      </c>
      <c r="T45" s="76"/>
      <c r="Y45" s="41" t="s">
        <v>1009</v>
      </c>
      <c r="Z45" s="41" t="s">
        <v>1723</v>
      </c>
      <c r="AA45" s="41" t="s">
        <v>254</v>
      </c>
      <c r="AB45" s="41"/>
      <c r="AC45" s="41"/>
      <c r="AD45" s="224" t="s">
        <v>268</v>
      </c>
      <c r="AE45" s="224" t="s">
        <v>2187</v>
      </c>
      <c r="AF45" s="225" t="s">
        <v>2081</v>
      </c>
      <c r="AG45" s="223" t="s">
        <v>2188</v>
      </c>
      <c r="AH45" s="199">
        <v>43</v>
      </c>
      <c r="AI45" s="199" t="str">
        <f ca="1">IFERROR(VLOOKUP(NDD!$J$23,INDIRECT(AM44),5,FALSE),"")</f>
        <v/>
      </c>
      <c r="AJ45" s="199" t="str">
        <f t="shared" ca="1" si="0"/>
        <v/>
      </c>
      <c r="AK45" s="199" t="str">
        <f t="shared" ca="1" si="1"/>
        <v/>
      </c>
      <c r="AL45" s="209" t="str">
        <f t="shared" ca="1" si="2"/>
        <v/>
      </c>
      <c r="AM45" s="199" t="str">
        <f t="shared" ca="1" si="6"/>
        <v/>
      </c>
      <c r="AN45" s="204">
        <v>44</v>
      </c>
      <c r="AO45" s="204" t="str">
        <f ca="1">IFERROR(VLOOKUP(NDD!$J$28,INDIRECT(AR44),5,FALSE),"")</f>
        <v/>
      </c>
      <c r="AP45" s="205" t="str">
        <f t="shared" ca="1" si="3"/>
        <v/>
      </c>
      <c r="AQ45" s="204" t="str">
        <f t="shared" ca="1" si="4"/>
        <v/>
      </c>
      <c r="AR45" s="204" t="str">
        <f t="shared" ca="1" si="5"/>
        <v/>
      </c>
      <c r="AS45" s="40" t="s">
        <v>2795</v>
      </c>
      <c r="AT45" s="40"/>
      <c r="AU45" s="40" t="s">
        <v>2796</v>
      </c>
      <c r="AV45" s="40" t="s">
        <v>2797</v>
      </c>
      <c r="AW45" s="40" t="s">
        <v>2770</v>
      </c>
      <c r="AX45" s="38"/>
      <c r="AY45" s="38"/>
      <c r="AZ45" s="38"/>
      <c r="BA45" s="38"/>
      <c r="BB45" s="193" t="s">
        <v>266</v>
      </c>
      <c r="BC45" s="193" t="s">
        <v>2115</v>
      </c>
      <c r="BD45" s="204">
        <v>44</v>
      </c>
      <c r="BE45" s="204" t="str">
        <f ca="1">IFERROR(VLOOKUP(NDD!$J$23,INDIRECT(BG44),3,FALSE),"")</f>
        <v/>
      </c>
      <c r="BF45" s="205" t="str">
        <f t="shared" ca="1" si="7"/>
        <v/>
      </c>
      <c r="BG45" s="204" t="str">
        <f t="shared" ca="1" si="8"/>
        <v/>
      </c>
    </row>
    <row r="46" spans="1:59" ht="13.5" customHeight="1" x14ac:dyDescent="0.25">
      <c r="A46" s="38"/>
      <c r="B46" s="38"/>
      <c r="C46" s="38"/>
      <c r="D46" s="38"/>
      <c r="E46" s="215" t="s">
        <v>3750</v>
      </c>
      <c r="F46" s="215" t="s">
        <v>3720</v>
      </c>
      <c r="G46" s="38"/>
      <c r="H46" s="38"/>
      <c r="I46" s="38"/>
      <c r="J46" s="38"/>
      <c r="K46" s="38"/>
      <c r="L46" s="38"/>
      <c r="M46" s="38"/>
      <c r="N46" s="38"/>
      <c r="O46" s="38"/>
      <c r="P46" s="38"/>
      <c r="Q46" s="38"/>
      <c r="R46" s="38"/>
      <c r="S46" s="77" t="s">
        <v>3855</v>
      </c>
      <c r="T46" s="76"/>
      <c r="Y46" s="41" t="s">
        <v>596</v>
      </c>
      <c r="Z46" s="41" t="s">
        <v>1724</v>
      </c>
      <c r="AA46" s="41" t="s">
        <v>185</v>
      </c>
      <c r="AB46" s="41"/>
      <c r="AC46" s="41"/>
      <c r="AD46" s="224" t="s">
        <v>268</v>
      </c>
      <c r="AE46" s="224" t="s">
        <v>2189</v>
      </c>
      <c r="AF46" s="225" t="s">
        <v>2081</v>
      </c>
      <c r="AG46" s="223" t="s">
        <v>2190</v>
      </c>
      <c r="AH46" s="199">
        <v>44</v>
      </c>
      <c r="AI46" s="199" t="str">
        <f ca="1">IFERROR(VLOOKUP(NDD!$J$23,INDIRECT(AM45),5,FALSE),"")</f>
        <v/>
      </c>
      <c r="AJ46" s="199" t="str">
        <f t="shared" ca="1" si="0"/>
        <v/>
      </c>
      <c r="AK46" s="199" t="str">
        <f t="shared" ca="1" si="1"/>
        <v/>
      </c>
      <c r="AL46" s="209" t="str">
        <f t="shared" ca="1" si="2"/>
        <v/>
      </c>
      <c r="AM46" s="199" t="str">
        <f t="shared" ca="1" si="6"/>
        <v/>
      </c>
      <c r="AN46" s="204">
        <v>45</v>
      </c>
      <c r="AO46" s="204" t="str">
        <f ca="1">IFERROR(VLOOKUP(NDD!$J$28,INDIRECT(AR45),5,FALSE),"")</f>
        <v/>
      </c>
      <c r="AP46" s="205" t="str">
        <f t="shared" ca="1" si="3"/>
        <v/>
      </c>
      <c r="AQ46" s="204" t="str">
        <f t="shared" ca="1" si="4"/>
        <v/>
      </c>
      <c r="AR46" s="204" t="str">
        <f t="shared" ca="1" si="5"/>
        <v/>
      </c>
      <c r="AS46" s="40" t="s">
        <v>1118</v>
      </c>
      <c r="AT46" s="40"/>
      <c r="AU46" s="40" t="s">
        <v>3876</v>
      </c>
      <c r="AV46" s="40" t="s">
        <v>4176</v>
      </c>
      <c r="AW46" s="40" t="s">
        <v>125</v>
      </c>
      <c r="AX46" s="38"/>
      <c r="AY46" s="38"/>
      <c r="AZ46" s="38"/>
      <c r="BA46" s="38"/>
      <c r="BB46" s="193" t="s">
        <v>266</v>
      </c>
      <c r="BC46" s="193" t="s">
        <v>2078</v>
      </c>
      <c r="BD46" s="204">
        <v>45</v>
      </c>
      <c r="BE46" s="204" t="str">
        <f ca="1">IFERROR(VLOOKUP(NDD!$J$23,INDIRECT(BG45),3,FALSE),"")</f>
        <v/>
      </c>
      <c r="BF46" s="205" t="str">
        <f t="shared" ca="1" si="7"/>
        <v/>
      </c>
      <c r="BG46" s="204" t="str">
        <f t="shared" ca="1" si="8"/>
        <v/>
      </c>
    </row>
    <row r="47" spans="1:59" ht="13.5" customHeight="1" x14ac:dyDescent="0.25">
      <c r="A47" s="38"/>
      <c r="B47" s="38"/>
      <c r="C47" s="38"/>
      <c r="D47" s="38"/>
      <c r="E47" s="215" t="s">
        <v>3751</v>
      </c>
      <c r="F47" s="215" t="s">
        <v>603</v>
      </c>
      <c r="G47" s="38"/>
      <c r="H47" s="38"/>
      <c r="I47" s="38"/>
      <c r="J47" s="38"/>
      <c r="K47" s="38"/>
      <c r="L47" s="38"/>
      <c r="M47" s="38"/>
      <c r="N47" s="38"/>
      <c r="O47" s="38"/>
      <c r="P47" s="38"/>
      <c r="Q47" s="38"/>
      <c r="R47" s="38"/>
      <c r="S47" s="77" t="s">
        <v>2949</v>
      </c>
      <c r="T47" s="76"/>
      <c r="Y47" s="41" t="s">
        <v>561</v>
      </c>
      <c r="Z47" s="41" t="s">
        <v>1725</v>
      </c>
      <c r="AA47" s="41" t="s">
        <v>130</v>
      </c>
      <c r="AB47" s="41"/>
      <c r="AC47" s="41"/>
      <c r="AD47" s="224" t="s">
        <v>268</v>
      </c>
      <c r="AE47" s="224" t="s">
        <v>2191</v>
      </c>
      <c r="AF47" s="225" t="s">
        <v>2081</v>
      </c>
      <c r="AG47" s="223" t="s">
        <v>2192</v>
      </c>
      <c r="AH47" s="199">
        <v>45</v>
      </c>
      <c r="AI47" s="199" t="str">
        <f ca="1">IFERROR(VLOOKUP(NDD!$J$23,INDIRECT(AM46),5,FALSE),"")</f>
        <v/>
      </c>
      <c r="AJ47" s="199" t="str">
        <f t="shared" ca="1" si="0"/>
        <v/>
      </c>
      <c r="AK47" s="199" t="str">
        <f t="shared" ca="1" si="1"/>
        <v/>
      </c>
      <c r="AL47" s="209" t="str">
        <f t="shared" ca="1" si="2"/>
        <v/>
      </c>
      <c r="AM47" s="199" t="str">
        <f t="shared" ca="1" si="6"/>
        <v/>
      </c>
      <c r="AN47" s="204">
        <v>46</v>
      </c>
      <c r="AO47" s="204" t="str">
        <f ca="1">IFERROR(VLOOKUP(NDD!$J$28,INDIRECT(AR46),5,FALSE),"")</f>
        <v/>
      </c>
      <c r="AP47" s="205" t="str">
        <f t="shared" ca="1" si="3"/>
        <v/>
      </c>
      <c r="AQ47" s="204" t="str">
        <f t="shared" ca="1" si="4"/>
        <v/>
      </c>
      <c r="AR47" s="204" t="str">
        <f t="shared" ca="1" si="5"/>
        <v/>
      </c>
      <c r="AS47" s="40" t="s">
        <v>2798</v>
      </c>
      <c r="AT47" s="40"/>
      <c r="AU47" s="40" t="s">
        <v>417</v>
      </c>
      <c r="AV47" s="40" t="s">
        <v>4177</v>
      </c>
      <c r="AW47" s="40" t="s">
        <v>2766</v>
      </c>
      <c r="AX47" s="38"/>
      <c r="AY47" s="38"/>
      <c r="AZ47" s="38"/>
      <c r="BA47" s="38"/>
      <c r="BB47" s="193" t="s">
        <v>266</v>
      </c>
      <c r="BC47" s="193" t="s">
        <v>2051</v>
      </c>
      <c r="BD47" s="204">
        <v>46</v>
      </c>
      <c r="BE47" s="204" t="str">
        <f ca="1">IFERROR(VLOOKUP(NDD!$J$23,INDIRECT(BG46),3,FALSE),"")</f>
        <v/>
      </c>
      <c r="BF47" s="205" t="str">
        <f t="shared" ca="1" si="7"/>
        <v/>
      </c>
      <c r="BG47" s="204" t="str">
        <f t="shared" ca="1" si="8"/>
        <v/>
      </c>
    </row>
    <row r="48" spans="1:59" ht="13.5" customHeight="1" x14ac:dyDescent="0.25">
      <c r="A48" s="38"/>
      <c r="B48" s="38"/>
      <c r="C48" s="38"/>
      <c r="D48" s="38"/>
      <c r="E48" s="215" t="s">
        <v>3752</v>
      </c>
      <c r="F48" s="215" t="s">
        <v>3711</v>
      </c>
      <c r="G48" s="38"/>
      <c r="H48" s="38"/>
      <c r="I48" s="38"/>
      <c r="J48" s="38"/>
      <c r="K48" s="38"/>
      <c r="L48" s="38"/>
      <c r="M48" s="38"/>
      <c r="N48" s="38"/>
      <c r="O48" s="38"/>
      <c r="P48" s="38"/>
      <c r="Q48" s="38"/>
      <c r="R48" s="38"/>
      <c r="S48" s="77" t="s">
        <v>3297</v>
      </c>
      <c r="T48" s="76"/>
      <c r="Y48" s="41" t="s">
        <v>833</v>
      </c>
      <c r="Z48" s="41" t="s">
        <v>1839</v>
      </c>
      <c r="AA48" s="41" t="s">
        <v>834</v>
      </c>
      <c r="AB48" s="41"/>
      <c r="AC48" s="41"/>
      <c r="AD48" s="224" t="s">
        <v>268</v>
      </c>
      <c r="AE48" s="224" t="s">
        <v>2193</v>
      </c>
      <c r="AF48" s="225" t="s">
        <v>2081</v>
      </c>
      <c r="AG48" s="223" t="s">
        <v>2194</v>
      </c>
      <c r="AH48" s="199">
        <v>46</v>
      </c>
      <c r="AI48" s="199" t="str">
        <f ca="1">IFERROR(VLOOKUP(NDD!$J$23,INDIRECT(AM47),5,FALSE),"")</f>
        <v/>
      </c>
      <c r="AJ48" s="199" t="str">
        <f t="shared" ca="1" si="0"/>
        <v/>
      </c>
      <c r="AK48" s="199" t="str">
        <f t="shared" ca="1" si="1"/>
        <v/>
      </c>
      <c r="AL48" s="209" t="str">
        <f t="shared" ca="1" si="2"/>
        <v/>
      </c>
      <c r="AM48" s="199" t="str">
        <f t="shared" ca="1" si="6"/>
        <v/>
      </c>
      <c r="AN48" s="204">
        <v>47</v>
      </c>
      <c r="AO48" s="204" t="str">
        <f ca="1">IFERROR(VLOOKUP(NDD!$J$28,INDIRECT(AR47),5,FALSE),"")</f>
        <v/>
      </c>
      <c r="AP48" s="205" t="str">
        <f t="shared" ca="1" si="3"/>
        <v/>
      </c>
      <c r="AQ48" s="204" t="str">
        <f t="shared" ca="1" si="4"/>
        <v/>
      </c>
      <c r="AR48" s="204" t="str">
        <f t="shared" ca="1" si="5"/>
        <v/>
      </c>
      <c r="AS48" s="40" t="s">
        <v>4178</v>
      </c>
      <c r="AT48" s="40"/>
      <c r="AU48" s="40" t="s">
        <v>4120</v>
      </c>
      <c r="AV48" s="40" t="s">
        <v>4179</v>
      </c>
      <c r="AW48" s="40"/>
      <c r="AX48" s="38"/>
      <c r="AY48" s="38"/>
      <c r="AZ48" s="38"/>
      <c r="BA48" s="38"/>
      <c r="BB48" s="193" t="s">
        <v>266</v>
      </c>
      <c r="BC48" s="193" t="s">
        <v>2052</v>
      </c>
      <c r="BD48" s="204">
        <v>47</v>
      </c>
      <c r="BE48" s="204" t="str">
        <f ca="1">IFERROR(VLOOKUP(NDD!$J$23,INDIRECT(BG47),3,FALSE),"")</f>
        <v/>
      </c>
      <c r="BF48" s="205" t="str">
        <f t="shared" ca="1" si="7"/>
        <v/>
      </c>
      <c r="BG48" s="204" t="str">
        <f t="shared" ca="1" si="8"/>
        <v/>
      </c>
    </row>
    <row r="49" spans="1:59" ht="13.5" customHeight="1" x14ac:dyDescent="0.25">
      <c r="A49" s="38"/>
      <c r="B49" s="38"/>
      <c r="C49" s="38"/>
      <c r="D49" s="38"/>
      <c r="E49" s="215" t="s">
        <v>3753</v>
      </c>
      <c r="F49" s="215" t="s">
        <v>3709</v>
      </c>
      <c r="G49" s="38"/>
      <c r="H49" s="38"/>
      <c r="I49" s="38"/>
      <c r="J49" s="38"/>
      <c r="K49" s="38"/>
      <c r="L49" s="38"/>
      <c r="M49" s="38"/>
      <c r="N49" s="38"/>
      <c r="O49" s="38"/>
      <c r="P49" s="38"/>
      <c r="Q49" s="38"/>
      <c r="R49" s="38"/>
      <c r="S49" s="77" t="s">
        <v>3856</v>
      </c>
      <c r="T49" s="76"/>
      <c r="Y49" s="41" t="s">
        <v>816</v>
      </c>
      <c r="Z49" s="41" t="s">
        <v>1842</v>
      </c>
      <c r="AA49" s="41" t="s">
        <v>817</v>
      </c>
      <c r="AB49" s="41"/>
      <c r="AC49" s="41"/>
      <c r="AD49" s="224" t="s">
        <v>268</v>
      </c>
      <c r="AE49" s="224" t="s">
        <v>2195</v>
      </c>
      <c r="AF49" s="225" t="s">
        <v>2081</v>
      </c>
      <c r="AG49" s="223" t="s">
        <v>2196</v>
      </c>
      <c r="AH49" s="199">
        <v>47</v>
      </c>
      <c r="AI49" s="199" t="str">
        <f ca="1">IFERROR(VLOOKUP(NDD!$J$23,INDIRECT(AM48),5,FALSE),"")</f>
        <v/>
      </c>
      <c r="AJ49" s="199" t="str">
        <f t="shared" ca="1" si="0"/>
        <v/>
      </c>
      <c r="AK49" s="199" t="str">
        <f t="shared" ca="1" si="1"/>
        <v/>
      </c>
      <c r="AL49" s="209" t="str">
        <f t="shared" ca="1" si="2"/>
        <v/>
      </c>
      <c r="AM49" s="199" t="str">
        <f t="shared" ca="1" si="6"/>
        <v/>
      </c>
      <c r="AN49" s="204">
        <v>48</v>
      </c>
      <c r="AO49" s="204" t="str">
        <f ca="1">IFERROR(VLOOKUP(NDD!$J$28,INDIRECT(AR48),5,FALSE),"")</f>
        <v/>
      </c>
      <c r="AP49" s="205" t="str">
        <f t="shared" ca="1" si="3"/>
        <v/>
      </c>
      <c r="AQ49" s="204" t="str">
        <f t="shared" ca="1" si="4"/>
        <v/>
      </c>
      <c r="AR49" s="204" t="str">
        <f t="shared" ca="1" si="5"/>
        <v/>
      </c>
      <c r="AS49" s="40" t="s">
        <v>1255</v>
      </c>
      <c r="AT49" s="40"/>
      <c r="AU49" s="40" t="s">
        <v>3915</v>
      </c>
      <c r="AV49" s="40" t="s">
        <v>4180</v>
      </c>
      <c r="AW49" s="40" t="s">
        <v>189</v>
      </c>
      <c r="AX49" s="38"/>
      <c r="AY49" s="38"/>
      <c r="AZ49" s="38"/>
      <c r="BA49" s="38"/>
      <c r="BB49" s="193" t="s">
        <v>266</v>
      </c>
      <c r="BC49" s="193" t="s">
        <v>2053</v>
      </c>
      <c r="BD49" s="204">
        <v>48</v>
      </c>
      <c r="BE49" s="204" t="str">
        <f ca="1">IFERROR(VLOOKUP(NDD!$J$23,INDIRECT(BG48),3,FALSE),"")</f>
        <v/>
      </c>
      <c r="BF49" s="205" t="str">
        <f t="shared" ca="1" si="7"/>
        <v/>
      </c>
      <c r="BG49" s="204" t="str">
        <f t="shared" ca="1" si="8"/>
        <v/>
      </c>
    </row>
    <row r="50" spans="1:59" ht="13.5" customHeight="1" x14ac:dyDescent="0.25">
      <c r="A50" s="38"/>
      <c r="B50" s="38"/>
      <c r="C50" s="38"/>
      <c r="D50" s="38"/>
      <c r="E50" s="215" t="s">
        <v>3754</v>
      </c>
      <c r="F50" s="215" t="s">
        <v>3709</v>
      </c>
      <c r="G50" s="38"/>
      <c r="H50" s="38"/>
      <c r="I50" s="38"/>
      <c r="J50" s="38"/>
      <c r="K50" s="38"/>
      <c r="L50" s="38"/>
      <c r="M50" s="38"/>
      <c r="N50" s="38"/>
      <c r="O50" s="38"/>
      <c r="P50" s="38"/>
      <c r="Q50" s="38"/>
      <c r="R50" s="38"/>
      <c r="S50" s="77" t="s">
        <v>3857</v>
      </c>
      <c r="T50" s="76"/>
      <c r="Y50" s="41" t="s">
        <v>576</v>
      </c>
      <c r="Z50" s="41" t="s">
        <v>1726</v>
      </c>
      <c r="AA50" s="41" t="s">
        <v>173</v>
      </c>
      <c r="AB50" s="41"/>
      <c r="AC50" s="41"/>
      <c r="AD50" s="224" t="s">
        <v>268</v>
      </c>
      <c r="AE50" s="224" t="s">
        <v>2197</v>
      </c>
      <c r="AF50" s="225" t="s">
        <v>2081</v>
      </c>
      <c r="AG50" s="223" t="s">
        <v>2198</v>
      </c>
      <c r="AH50" s="199">
        <v>48</v>
      </c>
      <c r="AI50" s="199" t="str">
        <f ca="1">IFERROR(VLOOKUP(NDD!$J$23,INDIRECT(AM49),5,FALSE),"")</f>
        <v/>
      </c>
      <c r="AJ50" s="199" t="str">
        <f t="shared" ca="1" si="0"/>
        <v/>
      </c>
      <c r="AK50" s="199" t="str">
        <f t="shared" ca="1" si="1"/>
        <v/>
      </c>
      <c r="AL50" s="209" t="str">
        <f t="shared" ca="1" si="2"/>
        <v/>
      </c>
      <c r="AM50" s="199" t="str">
        <f t="shared" ca="1" si="6"/>
        <v/>
      </c>
      <c r="AN50" s="204">
        <v>49</v>
      </c>
      <c r="AO50" s="204" t="str">
        <f ca="1">IFERROR(VLOOKUP(NDD!$J$28,INDIRECT(AR49),5,FALSE),"")</f>
        <v/>
      </c>
      <c r="AP50" s="205" t="str">
        <f t="shared" ca="1" si="3"/>
        <v/>
      </c>
      <c r="AQ50" s="204" t="str">
        <f t="shared" ca="1" si="4"/>
        <v/>
      </c>
      <c r="AR50" s="204" t="str">
        <f t="shared" ca="1" si="5"/>
        <v/>
      </c>
      <c r="AS50" s="40" t="s">
        <v>1119</v>
      </c>
      <c r="AT50" s="40"/>
      <c r="AU50" s="40" t="s">
        <v>2799</v>
      </c>
      <c r="AV50" s="40" t="s">
        <v>1927</v>
      </c>
      <c r="AW50" s="40"/>
      <c r="AX50" s="38"/>
      <c r="AY50" s="38"/>
      <c r="AZ50" s="38"/>
      <c r="BA50" s="38"/>
      <c r="BB50" s="193" t="s">
        <v>266</v>
      </c>
      <c r="BC50" s="193" t="s">
        <v>2144</v>
      </c>
      <c r="BD50" s="204">
        <v>49</v>
      </c>
      <c r="BE50" s="204" t="str">
        <f ca="1">IFERROR(VLOOKUP(NDD!$J$23,INDIRECT(BG49),3,FALSE),"")</f>
        <v/>
      </c>
      <c r="BF50" s="205" t="str">
        <f t="shared" ca="1" si="7"/>
        <v/>
      </c>
      <c r="BG50" s="204" t="str">
        <f t="shared" ca="1" si="8"/>
        <v/>
      </c>
    </row>
    <row r="51" spans="1:59" ht="13.5" customHeight="1" x14ac:dyDescent="0.25">
      <c r="A51" s="38"/>
      <c r="B51" s="38"/>
      <c r="C51" s="38"/>
      <c r="D51" s="38"/>
      <c r="E51" s="215" t="s">
        <v>3755</v>
      </c>
      <c r="F51" s="215" t="s">
        <v>3709</v>
      </c>
      <c r="G51" s="38"/>
      <c r="H51" s="38"/>
      <c r="I51" s="38"/>
      <c r="J51" s="38"/>
      <c r="K51" s="38"/>
      <c r="L51" s="38"/>
      <c r="M51" s="38"/>
      <c r="N51" s="38"/>
      <c r="O51" s="38"/>
      <c r="P51" s="38"/>
      <c r="Q51" s="38"/>
      <c r="R51" s="38"/>
      <c r="S51" s="77" t="s">
        <v>2788</v>
      </c>
      <c r="T51" s="76"/>
      <c r="Y51" s="41" t="s">
        <v>907</v>
      </c>
      <c r="Z51" s="41" t="s">
        <v>1727</v>
      </c>
      <c r="AA51" s="41" t="s">
        <v>908</v>
      </c>
      <c r="AB51" s="41"/>
      <c r="AC51" s="41"/>
      <c r="AD51" s="224" t="s">
        <v>268</v>
      </c>
      <c r="AE51" s="224" t="s">
        <v>2171</v>
      </c>
      <c r="AF51" s="225" t="s">
        <v>2082</v>
      </c>
      <c r="AG51" s="223" t="s">
        <v>3558</v>
      </c>
      <c r="AH51" s="199">
        <v>49</v>
      </c>
      <c r="AI51" s="199" t="str">
        <f ca="1">IFERROR(VLOOKUP(NDD!$J$23,INDIRECT(AM50),5,FALSE),"")</f>
        <v/>
      </c>
      <c r="AJ51" s="199" t="str">
        <f t="shared" ca="1" si="0"/>
        <v/>
      </c>
      <c r="AK51" s="199" t="str">
        <f t="shared" ca="1" si="1"/>
        <v/>
      </c>
      <c r="AL51" s="209" t="str">
        <f t="shared" ca="1" si="2"/>
        <v/>
      </c>
      <c r="AM51" s="199" t="str">
        <f t="shared" ca="1" si="6"/>
        <v/>
      </c>
      <c r="AN51" s="204">
        <v>50</v>
      </c>
      <c r="AO51" s="204" t="str">
        <f ca="1">IFERROR(VLOOKUP(NDD!$J$28,INDIRECT(AR50),5,FALSE),"")</f>
        <v/>
      </c>
      <c r="AP51" s="205" t="str">
        <f t="shared" ca="1" si="3"/>
        <v/>
      </c>
      <c r="AQ51" s="204" t="str">
        <f t="shared" ca="1" si="4"/>
        <v/>
      </c>
      <c r="AR51" s="204" t="str">
        <f t="shared" ca="1" si="5"/>
        <v/>
      </c>
      <c r="AS51" s="40" t="s">
        <v>1256</v>
      </c>
      <c r="AT51" s="40"/>
      <c r="AU51" s="40" t="s">
        <v>2800</v>
      </c>
      <c r="AV51" s="40" t="s">
        <v>1928</v>
      </c>
      <c r="AW51" s="40"/>
      <c r="AX51" s="38"/>
      <c r="AY51" s="38"/>
      <c r="AZ51" s="38"/>
      <c r="BA51" s="38"/>
      <c r="BB51" s="193" t="s">
        <v>267</v>
      </c>
      <c r="BC51" s="193" t="s">
        <v>2051</v>
      </c>
      <c r="BD51" s="204">
        <v>50</v>
      </c>
      <c r="BE51" s="204" t="str">
        <f ca="1">IFERROR(VLOOKUP(NDD!$J$23,INDIRECT(BG50),3,FALSE),"")</f>
        <v/>
      </c>
      <c r="BF51" s="205" t="str">
        <f t="shared" ca="1" si="7"/>
        <v/>
      </c>
      <c r="BG51" s="204" t="str">
        <f t="shared" ca="1" si="8"/>
        <v/>
      </c>
    </row>
    <row r="52" spans="1:59" ht="13.5" customHeight="1" x14ac:dyDescent="0.25">
      <c r="A52" s="38"/>
      <c r="B52" s="38"/>
      <c r="C52" s="38"/>
      <c r="D52" s="38"/>
      <c r="E52" s="215" t="s">
        <v>3756</v>
      </c>
      <c r="F52" s="215" t="s">
        <v>1677</v>
      </c>
      <c r="G52" s="38"/>
      <c r="H52" s="38"/>
      <c r="I52" s="38"/>
      <c r="J52" s="38"/>
      <c r="K52" s="38"/>
      <c r="L52" s="38"/>
      <c r="M52" s="38"/>
      <c r="N52" s="38"/>
      <c r="O52" s="38"/>
      <c r="P52" s="38"/>
      <c r="Q52" s="38"/>
      <c r="R52" s="38"/>
      <c r="S52" s="77" t="s">
        <v>3351</v>
      </c>
      <c r="T52" s="76"/>
      <c r="Y52" s="41" t="s">
        <v>822</v>
      </c>
      <c r="Z52" s="41" t="s">
        <v>82</v>
      </c>
      <c r="AA52" s="41" t="s">
        <v>82</v>
      </c>
      <c r="AB52" s="41"/>
      <c r="AC52" s="41"/>
      <c r="AD52" s="224" t="s">
        <v>268</v>
      </c>
      <c r="AE52" s="224" t="s">
        <v>625</v>
      </c>
      <c r="AF52" s="225" t="s">
        <v>2082</v>
      </c>
      <c r="AG52" s="223" t="s">
        <v>2199</v>
      </c>
      <c r="AH52" s="199">
        <v>50</v>
      </c>
      <c r="AI52" s="199" t="str">
        <f ca="1">IFERROR(VLOOKUP(NDD!$J$23,INDIRECT(AM51),5,FALSE),"")</f>
        <v/>
      </c>
      <c r="AJ52" s="199" t="str">
        <f t="shared" ca="1" si="0"/>
        <v/>
      </c>
      <c r="AK52" s="199" t="str">
        <f t="shared" ca="1" si="1"/>
        <v/>
      </c>
      <c r="AL52" s="209" t="str">
        <f t="shared" ca="1" si="2"/>
        <v/>
      </c>
      <c r="AM52" s="199" t="str">
        <f t="shared" ca="1" si="6"/>
        <v/>
      </c>
      <c r="AN52" s="204">
        <v>51</v>
      </c>
      <c r="AO52" s="204" t="str">
        <f ca="1">IFERROR(VLOOKUP(NDD!$J$28,INDIRECT(AR51),5,FALSE),"")</f>
        <v/>
      </c>
      <c r="AP52" s="205" t="str">
        <f t="shared" ca="1" si="3"/>
        <v/>
      </c>
      <c r="AQ52" s="204" t="str">
        <f t="shared" ca="1" si="4"/>
        <v/>
      </c>
      <c r="AR52" s="204" t="str">
        <f t="shared" ca="1" si="5"/>
        <v/>
      </c>
      <c r="AS52" s="40" t="s">
        <v>1257</v>
      </c>
      <c r="AT52" s="40"/>
      <c r="AU52" s="40" t="s">
        <v>4181</v>
      </c>
      <c r="AV52" s="40" t="s">
        <v>4182</v>
      </c>
      <c r="AW52" s="40" t="s">
        <v>249</v>
      </c>
      <c r="AX52" s="38"/>
      <c r="AY52" s="38"/>
      <c r="AZ52" s="38"/>
      <c r="BA52" s="38"/>
      <c r="BB52" s="193" t="s">
        <v>267</v>
      </c>
      <c r="BC52" s="193" t="s">
        <v>2052</v>
      </c>
      <c r="BD52" s="204">
        <v>51</v>
      </c>
      <c r="BE52" s="204" t="str">
        <f ca="1">IFERROR(VLOOKUP(NDD!$J$23,INDIRECT(BG51),3,FALSE),"")</f>
        <v/>
      </c>
      <c r="BF52" s="205" t="str">
        <f t="shared" ca="1" si="7"/>
        <v/>
      </c>
      <c r="BG52" s="204" t="str">
        <f t="shared" ca="1" si="8"/>
        <v/>
      </c>
    </row>
    <row r="53" spans="1:59" ht="13.5" customHeight="1" x14ac:dyDescent="0.25">
      <c r="A53" s="38"/>
      <c r="B53" s="38"/>
      <c r="C53" s="38"/>
      <c r="D53" s="38"/>
      <c r="E53" s="215" t="s">
        <v>3757</v>
      </c>
      <c r="F53" s="215" t="s">
        <v>1677</v>
      </c>
      <c r="G53" s="38"/>
      <c r="H53" s="38"/>
      <c r="I53" s="38"/>
      <c r="J53" s="38"/>
      <c r="K53" s="38"/>
      <c r="L53" s="38"/>
      <c r="M53" s="38"/>
      <c r="N53" s="38"/>
      <c r="O53" s="38"/>
      <c r="P53" s="38"/>
      <c r="Q53" s="38"/>
      <c r="R53" s="38"/>
      <c r="S53" s="77" t="s">
        <v>3248</v>
      </c>
      <c r="T53" s="76"/>
      <c r="Y53" s="41" t="s">
        <v>824</v>
      </c>
      <c r="Z53" s="41" t="s">
        <v>1728</v>
      </c>
      <c r="AA53" s="41" t="s">
        <v>825</v>
      </c>
      <c r="AB53" s="41"/>
      <c r="AC53" s="41"/>
      <c r="AD53" s="224" t="s">
        <v>268</v>
      </c>
      <c r="AE53" s="224" t="s">
        <v>626</v>
      </c>
      <c r="AF53" s="225" t="s">
        <v>2082</v>
      </c>
      <c r="AG53" s="223" t="s">
        <v>2200</v>
      </c>
      <c r="AH53" s="199">
        <v>51</v>
      </c>
      <c r="AI53" s="199" t="str">
        <f ca="1">IFERROR(VLOOKUP(NDD!$J$23,INDIRECT(AM52),5,FALSE),"")</f>
        <v/>
      </c>
      <c r="AJ53" s="199" t="str">
        <f t="shared" ca="1" si="0"/>
        <v/>
      </c>
      <c r="AK53" s="199" t="str">
        <f t="shared" ca="1" si="1"/>
        <v/>
      </c>
      <c r="AL53" s="209" t="str">
        <f t="shared" ca="1" si="2"/>
        <v/>
      </c>
      <c r="AM53" s="199" t="str">
        <f t="shared" ca="1" si="6"/>
        <v/>
      </c>
      <c r="AN53" s="204">
        <v>52</v>
      </c>
      <c r="AO53" s="204" t="str">
        <f ca="1">IFERROR(VLOOKUP(NDD!$J$28,INDIRECT(AR52),5,FALSE),"")</f>
        <v/>
      </c>
      <c r="AP53" s="205" t="str">
        <f t="shared" ca="1" si="3"/>
        <v/>
      </c>
      <c r="AQ53" s="204" t="str">
        <f t="shared" ca="1" si="4"/>
        <v/>
      </c>
      <c r="AR53" s="204" t="str">
        <f t="shared" ca="1" si="5"/>
        <v/>
      </c>
      <c r="AS53" s="40" t="s">
        <v>2801</v>
      </c>
      <c r="AT53" s="40"/>
      <c r="AU53" s="40" t="s">
        <v>2802</v>
      </c>
      <c r="AV53" s="40" t="s">
        <v>2803</v>
      </c>
      <c r="AW53" s="40" t="s">
        <v>2752</v>
      </c>
      <c r="AX53" s="38"/>
      <c r="AY53" s="38"/>
      <c r="AZ53" s="38"/>
      <c r="BA53" s="38"/>
      <c r="BB53" s="193" t="s">
        <v>267</v>
      </c>
      <c r="BC53" s="193" t="s">
        <v>2053</v>
      </c>
      <c r="BD53" s="204">
        <v>52</v>
      </c>
      <c r="BE53" s="204" t="str">
        <f ca="1">IFERROR(VLOOKUP(NDD!$J$23,INDIRECT(BG52),3,FALSE),"")</f>
        <v/>
      </c>
      <c r="BF53" s="205" t="str">
        <f t="shared" ca="1" si="7"/>
        <v/>
      </c>
      <c r="BG53" s="204" t="str">
        <f t="shared" ca="1" si="8"/>
        <v/>
      </c>
    </row>
    <row r="54" spans="1:59" ht="13.5" customHeight="1" x14ac:dyDescent="0.25">
      <c r="A54" s="38"/>
      <c r="B54" s="38"/>
      <c r="C54" s="38"/>
      <c r="D54" s="38"/>
      <c r="E54" s="215" t="s">
        <v>3758</v>
      </c>
      <c r="F54" s="215" t="s">
        <v>1677</v>
      </c>
      <c r="G54" s="38"/>
      <c r="H54" s="38"/>
      <c r="I54" s="38"/>
      <c r="J54" s="38"/>
      <c r="K54" s="38"/>
      <c r="L54" s="38"/>
      <c r="M54" s="38"/>
      <c r="N54" s="38"/>
      <c r="O54" s="38"/>
      <c r="P54" s="38"/>
      <c r="Q54" s="38"/>
      <c r="R54" s="38"/>
      <c r="S54" s="77" t="s">
        <v>3196</v>
      </c>
      <c r="T54" s="76"/>
      <c r="Y54" s="41" t="s">
        <v>885</v>
      </c>
      <c r="Z54" s="41" t="s">
        <v>1853</v>
      </c>
      <c r="AA54" s="41" t="s">
        <v>886</v>
      </c>
      <c r="AB54" s="41"/>
      <c r="AC54" s="41"/>
      <c r="AD54" s="224" t="s">
        <v>268</v>
      </c>
      <c r="AE54" s="224" t="s">
        <v>2201</v>
      </c>
      <c r="AF54" s="225" t="s">
        <v>2082</v>
      </c>
      <c r="AG54" s="223" t="s">
        <v>2202</v>
      </c>
      <c r="AH54" s="199">
        <v>52</v>
      </c>
      <c r="AI54" s="199" t="str">
        <f ca="1">IFERROR(VLOOKUP(NDD!$J$23,INDIRECT(AM53),5,FALSE),"")</f>
        <v/>
      </c>
      <c r="AJ54" s="199" t="str">
        <f t="shared" ca="1" si="0"/>
        <v/>
      </c>
      <c r="AK54" s="199" t="str">
        <f t="shared" ca="1" si="1"/>
        <v/>
      </c>
      <c r="AL54" s="209" t="str">
        <f t="shared" ca="1" si="2"/>
        <v/>
      </c>
      <c r="AM54" s="199" t="str">
        <f t="shared" ca="1" si="6"/>
        <v/>
      </c>
      <c r="AN54" s="204">
        <v>53</v>
      </c>
      <c r="AO54" s="204" t="str">
        <f ca="1">IFERROR(VLOOKUP(NDD!$J$28,INDIRECT(AR53),5,FALSE),"")</f>
        <v/>
      </c>
      <c r="AP54" s="205" t="str">
        <f t="shared" ca="1" si="3"/>
        <v/>
      </c>
      <c r="AQ54" s="204" t="str">
        <f t="shared" ca="1" si="4"/>
        <v/>
      </c>
      <c r="AR54" s="204" t="str">
        <f t="shared" ca="1" si="5"/>
        <v/>
      </c>
      <c r="AS54" s="40" t="s">
        <v>1120</v>
      </c>
      <c r="AT54" s="40"/>
      <c r="AU54" s="40" t="s">
        <v>505</v>
      </c>
      <c r="AV54" s="40" t="s">
        <v>4183</v>
      </c>
      <c r="AW54" s="40" t="s">
        <v>1258</v>
      </c>
      <c r="AX54" s="38"/>
      <c r="AY54" s="38"/>
      <c r="AZ54" s="38"/>
      <c r="BA54" s="38"/>
      <c r="BB54" s="193" t="s">
        <v>267</v>
      </c>
      <c r="BC54" s="193" t="s">
        <v>2093</v>
      </c>
      <c r="BD54" s="204">
        <v>53</v>
      </c>
      <c r="BE54" s="204" t="str">
        <f ca="1">IFERROR(VLOOKUP(NDD!$J$23,INDIRECT(BG53),3,FALSE),"")</f>
        <v/>
      </c>
      <c r="BF54" s="205" t="str">
        <f t="shared" ca="1" si="7"/>
        <v/>
      </c>
      <c r="BG54" s="204" t="str">
        <f t="shared" ca="1" si="8"/>
        <v/>
      </c>
    </row>
    <row r="55" spans="1:59" ht="13.5" customHeight="1" x14ac:dyDescent="0.25">
      <c r="A55" s="38"/>
      <c r="B55" s="38"/>
      <c r="C55" s="38"/>
      <c r="D55" s="38"/>
      <c r="E55" s="215" t="s">
        <v>3759</v>
      </c>
      <c r="F55" s="215" t="s">
        <v>3709</v>
      </c>
      <c r="G55" s="38"/>
      <c r="H55" s="38"/>
      <c r="I55" s="38"/>
      <c r="J55" s="38"/>
      <c r="K55" s="38"/>
      <c r="L55" s="38"/>
      <c r="M55" s="38"/>
      <c r="N55" s="38"/>
      <c r="O55" s="38"/>
      <c r="P55" s="38"/>
      <c r="Q55" s="38"/>
      <c r="R55" s="38"/>
      <c r="S55" s="77" t="s">
        <v>3858</v>
      </c>
      <c r="T55" s="76"/>
      <c r="Y55" s="41" t="s">
        <v>827</v>
      </c>
      <c r="Z55" s="41" t="s">
        <v>97</v>
      </c>
      <c r="AA55" s="41" t="s">
        <v>97</v>
      </c>
      <c r="AB55" s="41"/>
      <c r="AC55" s="41"/>
      <c r="AD55" s="224" t="s">
        <v>268</v>
      </c>
      <c r="AE55" s="224" t="s">
        <v>627</v>
      </c>
      <c r="AF55" s="225" t="s">
        <v>2082</v>
      </c>
      <c r="AG55" s="223" t="s">
        <v>2203</v>
      </c>
      <c r="AH55" s="199">
        <v>53</v>
      </c>
      <c r="AI55" s="199" t="str">
        <f ca="1">IFERROR(VLOOKUP(NDD!$J$23,INDIRECT(AM54),5,FALSE),"")</f>
        <v/>
      </c>
      <c r="AJ55" s="199" t="str">
        <f t="shared" ca="1" si="0"/>
        <v/>
      </c>
      <c r="AK55" s="199" t="str">
        <f t="shared" ca="1" si="1"/>
        <v/>
      </c>
      <c r="AL55" s="209" t="str">
        <f t="shared" ca="1" si="2"/>
        <v/>
      </c>
      <c r="AM55" s="199" t="str">
        <f t="shared" ca="1" si="6"/>
        <v/>
      </c>
      <c r="AN55" s="204">
        <v>54</v>
      </c>
      <c r="AO55" s="204" t="str">
        <f ca="1">IFERROR(VLOOKUP(NDD!$J$28,INDIRECT(AR54),5,FALSE),"")</f>
        <v/>
      </c>
      <c r="AP55" s="205" t="str">
        <f t="shared" ca="1" si="3"/>
        <v/>
      </c>
      <c r="AQ55" s="204" t="str">
        <f t="shared" ca="1" si="4"/>
        <v/>
      </c>
      <c r="AR55" s="204" t="str">
        <f t="shared" ca="1" si="5"/>
        <v/>
      </c>
      <c r="AS55" s="40" t="s">
        <v>1259</v>
      </c>
      <c r="AT55" s="40"/>
      <c r="AU55" s="40" t="s">
        <v>3836</v>
      </c>
      <c r="AV55" s="40" t="s">
        <v>4184</v>
      </c>
      <c r="AW55" s="40" t="s">
        <v>77</v>
      </c>
      <c r="AX55" s="38"/>
      <c r="AY55" s="38"/>
      <c r="AZ55" s="38"/>
      <c r="BA55" s="38"/>
      <c r="BB55" s="193" t="s">
        <v>267</v>
      </c>
      <c r="BC55" s="193" t="s">
        <v>2144</v>
      </c>
      <c r="BD55" s="204">
        <v>54</v>
      </c>
      <c r="BE55" s="204" t="str">
        <f ca="1">IFERROR(VLOOKUP(NDD!$J$23,INDIRECT(BG54),3,FALSE),"")</f>
        <v/>
      </c>
      <c r="BF55" s="205" t="str">
        <f t="shared" ca="1" si="7"/>
        <v/>
      </c>
      <c r="BG55" s="204" t="str">
        <f t="shared" ca="1" si="8"/>
        <v/>
      </c>
    </row>
    <row r="56" spans="1:59" ht="13.5" customHeight="1" x14ac:dyDescent="0.25">
      <c r="A56" s="38"/>
      <c r="B56" s="38"/>
      <c r="C56" s="38"/>
      <c r="D56" s="38"/>
      <c r="E56" s="215" t="s">
        <v>3760</v>
      </c>
      <c r="F56" s="215" t="s">
        <v>3709</v>
      </c>
      <c r="G56" s="38"/>
      <c r="H56" s="38"/>
      <c r="I56" s="38"/>
      <c r="J56" s="38"/>
      <c r="K56" s="38"/>
      <c r="L56" s="38"/>
      <c r="M56" s="38"/>
      <c r="N56" s="38"/>
      <c r="O56" s="38"/>
      <c r="P56" s="38"/>
      <c r="Q56" s="38"/>
      <c r="R56" s="38"/>
      <c r="S56" s="77" t="s">
        <v>3859</v>
      </c>
      <c r="T56" s="76"/>
      <c r="Y56" s="41" t="s">
        <v>823</v>
      </c>
      <c r="Z56" s="41" t="s">
        <v>1729</v>
      </c>
      <c r="AA56" s="41" t="s">
        <v>242</v>
      </c>
      <c r="AB56" s="41"/>
      <c r="AC56" s="41"/>
      <c r="AD56" s="224" t="s">
        <v>268</v>
      </c>
      <c r="AE56" s="224" t="s">
        <v>628</v>
      </c>
      <c r="AF56" s="225" t="s">
        <v>2082</v>
      </c>
      <c r="AG56" s="223" t="s">
        <v>2204</v>
      </c>
      <c r="AH56" s="199">
        <v>54</v>
      </c>
      <c r="AI56" s="199" t="str">
        <f ca="1">IFERROR(VLOOKUP(NDD!$J$23,INDIRECT(AM55),5,FALSE),"")</f>
        <v/>
      </c>
      <c r="AJ56" s="199" t="str">
        <f t="shared" ca="1" si="0"/>
        <v/>
      </c>
      <c r="AK56" s="199" t="str">
        <f t="shared" ca="1" si="1"/>
        <v/>
      </c>
      <c r="AL56" s="209" t="str">
        <f t="shared" ca="1" si="2"/>
        <v/>
      </c>
      <c r="AM56" s="199" t="str">
        <f t="shared" ca="1" si="6"/>
        <v/>
      </c>
      <c r="AN56" s="204">
        <v>55</v>
      </c>
      <c r="AO56" s="204" t="str">
        <f ca="1">IFERROR(VLOOKUP(NDD!$J$28,INDIRECT(AR55),5,FALSE),"")</f>
        <v/>
      </c>
      <c r="AP56" s="205" t="str">
        <f t="shared" ca="1" si="3"/>
        <v/>
      </c>
      <c r="AQ56" s="204" t="str">
        <f t="shared" ca="1" si="4"/>
        <v/>
      </c>
      <c r="AR56" s="204" t="str">
        <f t="shared" ca="1" si="5"/>
        <v/>
      </c>
      <c r="AS56" s="40" t="s">
        <v>1121</v>
      </c>
      <c r="AT56" s="40"/>
      <c r="AU56" s="40" t="s">
        <v>307</v>
      </c>
      <c r="AV56" s="40" t="s">
        <v>4185</v>
      </c>
      <c r="AW56" s="40" t="s">
        <v>198</v>
      </c>
      <c r="AX56" s="38"/>
      <c r="AY56" s="38"/>
      <c r="AZ56" s="38"/>
      <c r="BA56" s="38"/>
      <c r="BB56" s="193" t="s">
        <v>277</v>
      </c>
      <c r="BC56" s="193" t="s">
        <v>2087</v>
      </c>
      <c r="BD56" s="204">
        <v>55</v>
      </c>
      <c r="BE56" s="204" t="str">
        <f ca="1">IFERROR(VLOOKUP(NDD!$J$23,INDIRECT(BG55),3,FALSE),"")</f>
        <v/>
      </c>
      <c r="BF56" s="205" t="str">
        <f t="shared" ca="1" si="7"/>
        <v/>
      </c>
      <c r="BG56" s="204" t="str">
        <f t="shared" ca="1" si="8"/>
        <v/>
      </c>
    </row>
    <row r="57" spans="1:59" ht="13.5" customHeight="1" x14ac:dyDescent="0.25">
      <c r="A57" s="38"/>
      <c r="B57" s="38"/>
      <c r="C57" s="38"/>
      <c r="D57" s="38"/>
      <c r="E57" s="215" t="s">
        <v>3761</v>
      </c>
      <c r="F57" s="215" t="s">
        <v>3709</v>
      </c>
      <c r="G57" s="38"/>
      <c r="H57" s="38"/>
      <c r="I57" s="38"/>
      <c r="J57" s="38"/>
      <c r="K57" s="38"/>
      <c r="L57" s="38"/>
      <c r="M57" s="38"/>
      <c r="N57" s="38"/>
      <c r="O57" s="38"/>
      <c r="P57" s="38"/>
      <c r="Q57" s="38"/>
      <c r="R57" s="38"/>
      <c r="S57" s="77" t="s">
        <v>3860</v>
      </c>
      <c r="T57" s="76"/>
      <c r="Y57" s="41" t="s">
        <v>890</v>
      </c>
      <c r="Z57" s="41" t="s">
        <v>1730</v>
      </c>
      <c r="AA57" s="41" t="s">
        <v>214</v>
      </c>
      <c r="AB57" s="41"/>
      <c r="AC57" s="41"/>
      <c r="AD57" s="224" t="s">
        <v>268</v>
      </c>
      <c r="AE57" s="224" t="s">
        <v>2058</v>
      </c>
      <c r="AF57" s="225" t="s">
        <v>2053</v>
      </c>
      <c r="AG57" s="223" t="s">
        <v>2248</v>
      </c>
      <c r="AH57" s="199">
        <v>55</v>
      </c>
      <c r="AI57" s="199" t="str">
        <f ca="1">IFERROR(VLOOKUP(NDD!$J$23,INDIRECT(AM56),5,FALSE),"")</f>
        <v/>
      </c>
      <c r="AJ57" s="199" t="str">
        <f t="shared" ca="1" si="0"/>
        <v/>
      </c>
      <c r="AK57" s="199" t="str">
        <f t="shared" ca="1" si="1"/>
        <v/>
      </c>
      <c r="AL57" s="209" t="str">
        <f t="shared" ca="1" si="2"/>
        <v/>
      </c>
      <c r="AM57" s="199" t="str">
        <f t="shared" ca="1" si="6"/>
        <v/>
      </c>
      <c r="AN57" s="204">
        <v>56</v>
      </c>
      <c r="AO57" s="204" t="str">
        <f ca="1">IFERROR(VLOOKUP(NDD!$J$28,INDIRECT(AR56),5,FALSE),"")</f>
        <v/>
      </c>
      <c r="AP57" s="205" t="str">
        <f t="shared" ca="1" si="3"/>
        <v/>
      </c>
      <c r="AQ57" s="204" t="str">
        <f t="shared" ca="1" si="4"/>
        <v/>
      </c>
      <c r="AR57" s="204" t="str">
        <f t="shared" ca="1" si="5"/>
        <v/>
      </c>
      <c r="AS57" s="40" t="s">
        <v>1260</v>
      </c>
      <c r="AT57" s="40"/>
      <c r="AU57" s="40" t="s">
        <v>2804</v>
      </c>
      <c r="AV57" s="40" t="s">
        <v>1929</v>
      </c>
      <c r="AW57" s="40"/>
      <c r="AX57" s="38"/>
      <c r="AY57" s="38"/>
      <c r="AZ57" s="38"/>
      <c r="BA57" s="38"/>
      <c r="BB57" s="193" t="s">
        <v>277</v>
      </c>
      <c r="BC57" s="193" t="s">
        <v>2088</v>
      </c>
      <c r="BD57" s="204">
        <v>56</v>
      </c>
      <c r="BE57" s="204" t="str">
        <f ca="1">IFERROR(VLOOKUP(NDD!$J$23,INDIRECT(BG56),3,FALSE),"")</f>
        <v/>
      </c>
      <c r="BF57" s="205" t="str">
        <f t="shared" ca="1" si="7"/>
        <v/>
      </c>
      <c r="BG57" s="204" t="str">
        <f t="shared" ca="1" si="8"/>
        <v/>
      </c>
    </row>
    <row r="58" spans="1:59" ht="13.5" customHeight="1" x14ac:dyDescent="0.25">
      <c r="A58" s="38"/>
      <c r="B58" s="38"/>
      <c r="C58" s="38"/>
      <c r="D58" s="38"/>
      <c r="E58" s="215" t="s">
        <v>3762</v>
      </c>
      <c r="F58" s="215" t="s">
        <v>3709</v>
      </c>
      <c r="G58" s="38"/>
      <c r="H58" s="38"/>
      <c r="I58" s="38"/>
      <c r="J58" s="38"/>
      <c r="K58" s="38"/>
      <c r="L58" s="38"/>
      <c r="M58" s="38"/>
      <c r="N58" s="38"/>
      <c r="O58" s="38"/>
      <c r="P58" s="38"/>
      <c r="Q58" s="38"/>
      <c r="R58" s="38"/>
      <c r="S58" s="77" t="s">
        <v>3861</v>
      </c>
      <c r="T58" s="76"/>
      <c r="Y58" s="41" t="s">
        <v>830</v>
      </c>
      <c r="Z58" s="41" t="s">
        <v>89</v>
      </c>
      <c r="AA58" s="41" t="s">
        <v>89</v>
      </c>
      <c r="AB58" s="41"/>
      <c r="AC58" s="41"/>
      <c r="AD58" s="224" t="s">
        <v>268</v>
      </c>
      <c r="AE58" s="224" t="s">
        <v>680</v>
      </c>
      <c r="AF58" s="225" t="s">
        <v>2053</v>
      </c>
      <c r="AG58" s="223" t="s">
        <v>2600</v>
      </c>
      <c r="AH58" s="199">
        <v>56</v>
      </c>
      <c r="AI58" s="199" t="str">
        <f ca="1">IFERROR(VLOOKUP(NDD!$J$23,INDIRECT(AM57),5,FALSE),"")</f>
        <v/>
      </c>
      <c r="AJ58" s="199" t="str">
        <f t="shared" ca="1" si="0"/>
        <v/>
      </c>
      <c r="AK58" s="199" t="str">
        <f t="shared" ca="1" si="1"/>
        <v/>
      </c>
      <c r="AL58" s="209" t="str">
        <f t="shared" ca="1" si="2"/>
        <v/>
      </c>
      <c r="AM58" s="199" t="str">
        <f t="shared" ca="1" si="6"/>
        <v/>
      </c>
      <c r="AN58" s="204">
        <v>57</v>
      </c>
      <c r="AO58" s="204" t="str">
        <f ca="1">IFERROR(VLOOKUP(NDD!$J$28,INDIRECT(AR57),5,FALSE),"")</f>
        <v/>
      </c>
      <c r="AP58" s="205" t="str">
        <f t="shared" ca="1" si="3"/>
        <v/>
      </c>
      <c r="AQ58" s="204" t="str">
        <f t="shared" ca="1" si="4"/>
        <v/>
      </c>
      <c r="AR58" s="204" t="str">
        <f t="shared" ca="1" si="5"/>
        <v/>
      </c>
      <c r="AS58" s="40" t="s">
        <v>1122</v>
      </c>
      <c r="AT58" s="40"/>
      <c r="AU58" s="40" t="s">
        <v>3020</v>
      </c>
      <c r="AV58" s="40" t="s">
        <v>4186</v>
      </c>
      <c r="AW58" s="40" t="s">
        <v>1261</v>
      </c>
      <c r="AX58" s="38"/>
      <c r="AY58" s="38"/>
      <c r="AZ58" s="38"/>
      <c r="BA58" s="38"/>
      <c r="BB58" s="193" t="s">
        <v>277</v>
      </c>
      <c r="BC58" s="193" t="s">
        <v>2089</v>
      </c>
      <c r="BD58" s="204">
        <v>57</v>
      </c>
      <c r="BE58" s="204" t="str">
        <f ca="1">IFERROR(VLOOKUP(NDD!$J$23,INDIRECT(BG57),3,FALSE),"")</f>
        <v/>
      </c>
      <c r="BF58" s="205" t="str">
        <f t="shared" ca="1" si="7"/>
        <v/>
      </c>
      <c r="BG58" s="204" t="str">
        <f t="shared" ca="1" si="8"/>
        <v/>
      </c>
    </row>
    <row r="59" spans="1:59" ht="13.5" customHeight="1" x14ac:dyDescent="0.25">
      <c r="A59" s="38"/>
      <c r="B59" s="38"/>
      <c r="C59" s="38"/>
      <c r="D59" s="38"/>
      <c r="E59" s="215" t="s">
        <v>1674</v>
      </c>
      <c r="F59" s="215" t="s">
        <v>3711</v>
      </c>
      <c r="G59" s="38"/>
      <c r="H59" s="38"/>
      <c r="I59" s="38"/>
      <c r="J59" s="38"/>
      <c r="K59" s="38"/>
      <c r="L59" s="38"/>
      <c r="M59" s="38"/>
      <c r="N59" s="38"/>
      <c r="O59" s="38"/>
      <c r="P59" s="38"/>
      <c r="Q59" s="38"/>
      <c r="R59" s="38"/>
      <c r="S59" s="77" t="s">
        <v>2976</v>
      </c>
      <c r="T59" s="76"/>
      <c r="Y59" s="41" t="s">
        <v>832</v>
      </c>
      <c r="Z59" s="41" t="s">
        <v>252</v>
      </c>
      <c r="AA59" s="41" t="s">
        <v>252</v>
      </c>
      <c r="AB59" s="41"/>
      <c r="AC59" s="41"/>
      <c r="AD59" s="224" t="s">
        <v>268</v>
      </c>
      <c r="AE59" s="224" t="s">
        <v>712</v>
      </c>
      <c r="AF59" s="225" t="s">
        <v>2053</v>
      </c>
      <c r="AG59" s="223" t="s">
        <v>2601</v>
      </c>
      <c r="AH59" s="199">
        <v>57</v>
      </c>
      <c r="AI59" s="199" t="str">
        <f ca="1">IFERROR(VLOOKUP(NDD!$J$23,INDIRECT(AM58),5,FALSE),"")</f>
        <v/>
      </c>
      <c r="AJ59" s="199" t="str">
        <f t="shared" ca="1" si="0"/>
        <v/>
      </c>
      <c r="AK59" s="199" t="str">
        <f t="shared" ca="1" si="1"/>
        <v/>
      </c>
      <c r="AL59" s="209" t="str">
        <f t="shared" ca="1" si="2"/>
        <v/>
      </c>
      <c r="AM59" s="199" t="str">
        <f t="shared" ca="1" si="6"/>
        <v/>
      </c>
      <c r="AN59" s="204">
        <v>58</v>
      </c>
      <c r="AO59" s="204" t="str">
        <f ca="1">IFERROR(VLOOKUP(NDD!$J$28,INDIRECT(AR58),5,FALSE),"")</f>
        <v/>
      </c>
      <c r="AP59" s="205" t="str">
        <f t="shared" ca="1" si="3"/>
        <v/>
      </c>
      <c r="AQ59" s="204" t="str">
        <f t="shared" ca="1" si="4"/>
        <v/>
      </c>
      <c r="AR59" s="204" t="str">
        <f t="shared" ca="1" si="5"/>
        <v/>
      </c>
      <c r="AS59" s="40" t="s">
        <v>1262</v>
      </c>
      <c r="AT59" s="40"/>
      <c r="AU59" s="40" t="s">
        <v>2805</v>
      </c>
      <c r="AV59" s="40" t="s">
        <v>1930</v>
      </c>
      <c r="AW59" s="40"/>
      <c r="AX59" s="38"/>
      <c r="AY59" s="38"/>
      <c r="AZ59" s="38"/>
      <c r="BA59" s="38"/>
      <c r="BB59" s="193" t="s">
        <v>277</v>
      </c>
      <c r="BC59" s="193" t="s">
        <v>2090</v>
      </c>
      <c r="BD59" s="204">
        <v>58</v>
      </c>
      <c r="BE59" s="204" t="str">
        <f ca="1">IFERROR(VLOOKUP(NDD!$J$23,INDIRECT(BG58),3,FALSE),"")</f>
        <v/>
      </c>
      <c r="BF59" s="205" t="str">
        <f t="shared" ca="1" si="7"/>
        <v/>
      </c>
      <c r="BG59" s="204" t="str">
        <f t="shared" ca="1" si="8"/>
        <v/>
      </c>
    </row>
    <row r="60" spans="1:59" ht="13.5" customHeight="1" x14ac:dyDescent="0.25">
      <c r="A60" s="38"/>
      <c r="B60" s="38"/>
      <c r="C60" s="38"/>
      <c r="D60" s="38"/>
      <c r="E60" s="215" t="s">
        <v>3763</v>
      </c>
      <c r="F60" s="215" t="s">
        <v>3709</v>
      </c>
      <c r="G60" s="38"/>
      <c r="H60" s="38"/>
      <c r="I60" s="38"/>
      <c r="J60" s="38"/>
      <c r="K60" s="38"/>
      <c r="L60" s="38"/>
      <c r="M60" s="38"/>
      <c r="N60" s="38"/>
      <c r="O60" s="38"/>
      <c r="P60" s="38"/>
      <c r="Q60" s="38"/>
      <c r="R60" s="38"/>
      <c r="S60" s="77" t="s">
        <v>3862</v>
      </c>
      <c r="T60" s="76"/>
      <c r="Y60" s="41" t="s">
        <v>835</v>
      </c>
      <c r="Z60" s="41" t="s">
        <v>1731</v>
      </c>
      <c r="AA60" s="41" t="s">
        <v>155</v>
      </c>
      <c r="AB60" s="41"/>
      <c r="AC60" s="41"/>
      <c r="AD60" s="224" t="s">
        <v>268</v>
      </c>
      <c r="AE60" s="224" t="s">
        <v>2699</v>
      </c>
      <c r="AF60" s="225" t="s">
        <v>2053</v>
      </c>
      <c r="AG60" s="223" t="s">
        <v>2700</v>
      </c>
      <c r="AH60" s="199">
        <v>58</v>
      </c>
      <c r="AI60" s="199" t="str">
        <f ca="1">IFERROR(VLOOKUP(NDD!$J$23,INDIRECT(AM59),5,FALSE),"")</f>
        <v/>
      </c>
      <c r="AJ60" s="199" t="str">
        <f t="shared" ca="1" si="0"/>
        <v/>
      </c>
      <c r="AK60" s="199" t="str">
        <f t="shared" ca="1" si="1"/>
        <v/>
      </c>
      <c r="AL60" s="209" t="str">
        <f t="shared" ca="1" si="2"/>
        <v/>
      </c>
      <c r="AM60" s="199" t="str">
        <f t="shared" ca="1" si="6"/>
        <v/>
      </c>
      <c r="AN60" s="204">
        <v>59</v>
      </c>
      <c r="AO60" s="204" t="str">
        <f ca="1">IFERROR(VLOOKUP(NDD!$J$28,INDIRECT(AR59),5,FALSE),"")</f>
        <v/>
      </c>
      <c r="AP60" s="205" t="str">
        <f t="shared" ca="1" si="3"/>
        <v/>
      </c>
      <c r="AQ60" s="204" t="str">
        <f t="shared" ca="1" si="4"/>
        <v/>
      </c>
      <c r="AR60" s="204" t="str">
        <f t="shared" ca="1" si="5"/>
        <v/>
      </c>
      <c r="AS60" s="40" t="s">
        <v>1263</v>
      </c>
      <c r="AT60" s="40"/>
      <c r="AU60" s="40" t="s">
        <v>3849</v>
      </c>
      <c r="AV60" s="40" t="s">
        <v>4187</v>
      </c>
      <c r="AW60" s="40" t="s">
        <v>127</v>
      </c>
      <c r="AX60" s="38"/>
      <c r="AY60" s="38"/>
      <c r="AZ60" s="38"/>
      <c r="BA60" s="38"/>
      <c r="BB60" s="193" t="s">
        <v>277</v>
      </c>
      <c r="BC60" s="193" t="s">
        <v>2091</v>
      </c>
      <c r="BD60" s="204">
        <v>59</v>
      </c>
      <c r="BE60" s="204" t="str">
        <f ca="1">IFERROR(VLOOKUP(NDD!$J$23,INDIRECT(BG59),3,FALSE),"")</f>
        <v/>
      </c>
      <c r="BF60" s="205" t="str">
        <f t="shared" ca="1" si="7"/>
        <v/>
      </c>
      <c r="BG60" s="204" t="str">
        <f t="shared" ca="1" si="8"/>
        <v/>
      </c>
    </row>
    <row r="61" spans="1:59" ht="13.5" customHeight="1" x14ac:dyDescent="0.25">
      <c r="A61" s="38"/>
      <c r="B61" s="38"/>
      <c r="C61" s="38"/>
      <c r="D61" s="38"/>
      <c r="E61" s="215" t="s">
        <v>3764</v>
      </c>
      <c r="F61" s="215" t="s">
        <v>603</v>
      </c>
      <c r="G61" s="38"/>
      <c r="H61" s="38"/>
      <c r="I61" s="38"/>
      <c r="J61" s="38"/>
      <c r="K61" s="38"/>
      <c r="L61" s="38"/>
      <c r="M61" s="38"/>
      <c r="N61" s="38"/>
      <c r="O61" s="38"/>
      <c r="P61" s="38"/>
      <c r="Q61" s="38"/>
      <c r="R61" s="38"/>
      <c r="S61" s="77" t="s">
        <v>3863</v>
      </c>
      <c r="T61" s="76"/>
      <c r="Y61" s="41" t="s">
        <v>836</v>
      </c>
      <c r="Z61" s="41" t="s">
        <v>1732</v>
      </c>
      <c r="AA61" s="41" t="s">
        <v>837</v>
      </c>
      <c r="AB61" s="41"/>
      <c r="AC61" s="41"/>
      <c r="AD61" s="224" t="s">
        <v>268</v>
      </c>
      <c r="AE61" s="224" t="s">
        <v>715</v>
      </c>
      <c r="AF61" s="225" t="s">
        <v>2053</v>
      </c>
      <c r="AG61" s="223" t="s">
        <v>3559</v>
      </c>
      <c r="AH61" s="199">
        <v>59</v>
      </c>
      <c r="AI61" s="199" t="str">
        <f ca="1">IFERROR(VLOOKUP(NDD!$J$23,INDIRECT(AM60),5,FALSE),"")</f>
        <v/>
      </c>
      <c r="AJ61" s="199" t="str">
        <f t="shared" ca="1" si="0"/>
        <v/>
      </c>
      <c r="AK61" s="199" t="str">
        <f t="shared" ca="1" si="1"/>
        <v/>
      </c>
      <c r="AL61" s="209" t="str">
        <f t="shared" ca="1" si="2"/>
        <v/>
      </c>
      <c r="AM61" s="199" t="str">
        <f t="shared" ca="1" si="6"/>
        <v/>
      </c>
      <c r="AN61" s="204">
        <v>60</v>
      </c>
      <c r="AO61" s="204" t="str">
        <f ca="1">IFERROR(VLOOKUP(NDD!$J$28,INDIRECT(AR60),5,FALSE),"")</f>
        <v/>
      </c>
      <c r="AP61" s="205" t="str">
        <f t="shared" ca="1" si="3"/>
        <v/>
      </c>
      <c r="AQ61" s="204" t="str">
        <f t="shared" ca="1" si="4"/>
        <v/>
      </c>
      <c r="AR61" s="204" t="str">
        <f t="shared" ca="1" si="5"/>
        <v/>
      </c>
      <c r="AS61" s="40" t="s">
        <v>1123</v>
      </c>
      <c r="AT61" s="40"/>
      <c r="AU61" s="40" t="s">
        <v>3909</v>
      </c>
      <c r="AV61" s="40" t="s">
        <v>4188</v>
      </c>
      <c r="AW61" s="40" t="s">
        <v>140</v>
      </c>
      <c r="AX61" s="38"/>
      <c r="AY61" s="38"/>
      <c r="AZ61" s="38"/>
      <c r="BA61" s="38"/>
      <c r="BB61" s="193" t="s">
        <v>277</v>
      </c>
      <c r="BC61" s="193" t="s">
        <v>2051</v>
      </c>
      <c r="BD61" s="204">
        <v>60</v>
      </c>
      <c r="BE61" s="204" t="str">
        <f ca="1">IFERROR(VLOOKUP(NDD!$J$23,INDIRECT(BG60),3,FALSE),"")</f>
        <v/>
      </c>
      <c r="BF61" s="205" t="str">
        <f t="shared" ca="1" si="7"/>
        <v/>
      </c>
      <c r="BG61" s="204" t="str">
        <f t="shared" ca="1" si="8"/>
        <v/>
      </c>
    </row>
    <row r="62" spans="1:59" ht="13.5" customHeight="1" x14ac:dyDescent="0.25">
      <c r="A62" s="38"/>
      <c r="B62" s="38"/>
      <c r="C62" s="38"/>
      <c r="D62" s="38"/>
      <c r="E62" s="215" t="s">
        <v>1671</v>
      </c>
      <c r="F62" s="215" t="s">
        <v>3711</v>
      </c>
      <c r="G62" s="38"/>
      <c r="H62" s="38"/>
      <c r="I62" s="38"/>
      <c r="J62" s="38"/>
      <c r="K62" s="38"/>
      <c r="L62" s="38"/>
      <c r="M62" s="38"/>
      <c r="N62" s="38"/>
      <c r="O62" s="38"/>
      <c r="P62" s="38"/>
      <c r="Q62" s="38"/>
      <c r="R62" s="38"/>
      <c r="S62" s="77" t="s">
        <v>2872</v>
      </c>
      <c r="T62" s="76"/>
      <c r="Y62" s="41" t="s">
        <v>911</v>
      </c>
      <c r="Z62" s="41" t="s">
        <v>1854</v>
      </c>
      <c r="AA62" s="41" t="s">
        <v>912</v>
      </c>
      <c r="AB62" s="41"/>
      <c r="AC62" s="41"/>
      <c r="AD62" s="224" t="s">
        <v>268</v>
      </c>
      <c r="AE62" s="224" t="s">
        <v>621</v>
      </c>
      <c r="AF62" s="225" t="s">
        <v>2144</v>
      </c>
      <c r="AG62" s="223" t="s">
        <v>2145</v>
      </c>
      <c r="AH62" s="199">
        <v>60</v>
      </c>
      <c r="AI62" s="199" t="str">
        <f ca="1">IFERROR(VLOOKUP(NDD!$J$23,INDIRECT(AM61),5,FALSE),"")</f>
        <v/>
      </c>
      <c r="AJ62" s="199" t="str">
        <f t="shared" ca="1" si="0"/>
        <v/>
      </c>
      <c r="AK62" s="199" t="str">
        <f t="shared" ca="1" si="1"/>
        <v/>
      </c>
      <c r="AL62" s="209" t="str">
        <f t="shared" ca="1" si="2"/>
        <v/>
      </c>
      <c r="AM62" s="199" t="str">
        <f t="shared" ca="1" si="6"/>
        <v/>
      </c>
      <c r="AN62" s="204">
        <v>61</v>
      </c>
      <c r="AO62" s="204" t="str">
        <f ca="1">IFERROR(VLOOKUP(NDD!$J$28,INDIRECT(AR61),5,FALSE),"")</f>
        <v/>
      </c>
      <c r="AP62" s="205" t="str">
        <f t="shared" ca="1" si="3"/>
        <v/>
      </c>
      <c r="AQ62" s="204" t="str">
        <f t="shared" ca="1" si="4"/>
        <v/>
      </c>
      <c r="AR62" s="204" t="str">
        <f t="shared" ca="1" si="5"/>
        <v/>
      </c>
      <c r="AS62" s="40" t="s">
        <v>1264</v>
      </c>
      <c r="AT62" s="40"/>
      <c r="AU62" s="40" t="s">
        <v>3884</v>
      </c>
      <c r="AV62" s="40" t="s">
        <v>4189</v>
      </c>
      <c r="AW62" s="40" t="s">
        <v>219</v>
      </c>
      <c r="AX62" s="38"/>
      <c r="AY62" s="38"/>
      <c r="AZ62" s="38"/>
      <c r="BA62" s="38"/>
      <c r="BB62" s="193" t="s">
        <v>277</v>
      </c>
      <c r="BC62" s="193" t="s">
        <v>2052</v>
      </c>
      <c r="BD62" s="204">
        <v>61</v>
      </c>
      <c r="BE62" s="204" t="str">
        <f ca="1">IFERROR(VLOOKUP(NDD!$J$23,INDIRECT(BG61),3,FALSE),"")</f>
        <v/>
      </c>
      <c r="BF62" s="205" t="str">
        <f t="shared" ca="1" si="7"/>
        <v/>
      </c>
      <c r="BG62" s="204" t="str">
        <f t="shared" ca="1" si="8"/>
        <v/>
      </c>
    </row>
    <row r="63" spans="1:59" ht="13.5" customHeight="1" x14ac:dyDescent="0.25">
      <c r="A63" s="38"/>
      <c r="B63" s="38"/>
      <c r="C63" s="38"/>
      <c r="D63" s="38"/>
      <c r="E63" s="215" t="s">
        <v>761</v>
      </c>
      <c r="F63" s="215" t="s">
        <v>3720</v>
      </c>
      <c r="G63" s="38"/>
      <c r="H63" s="38"/>
      <c r="I63" s="38"/>
      <c r="J63" s="38"/>
      <c r="K63" s="38"/>
      <c r="L63" s="38"/>
      <c r="M63" s="38"/>
      <c r="N63" s="38"/>
      <c r="O63" s="38"/>
      <c r="P63" s="38"/>
      <c r="Q63" s="38"/>
      <c r="R63" s="38"/>
      <c r="S63" s="77" t="s">
        <v>3278</v>
      </c>
      <c r="T63" s="76"/>
      <c r="Y63" s="41" t="s">
        <v>818</v>
      </c>
      <c r="Z63" s="41" t="s">
        <v>1852</v>
      </c>
      <c r="AA63" s="41" t="s">
        <v>819</v>
      </c>
      <c r="AB63" s="41"/>
      <c r="AC63" s="41"/>
      <c r="AD63" s="224" t="s">
        <v>270</v>
      </c>
      <c r="AE63" s="224" t="s">
        <v>2057</v>
      </c>
      <c r="AF63" s="225" t="s">
        <v>2052</v>
      </c>
      <c r="AG63" s="223" t="s">
        <v>2184</v>
      </c>
      <c r="AH63" s="199">
        <v>61</v>
      </c>
      <c r="AI63" s="199" t="str">
        <f ca="1">IFERROR(VLOOKUP(NDD!$J$23,INDIRECT(AM62),5,FALSE),"")</f>
        <v/>
      </c>
      <c r="AJ63" s="199" t="str">
        <f t="shared" ca="1" si="0"/>
        <v/>
      </c>
      <c r="AK63" s="199" t="str">
        <f t="shared" ca="1" si="1"/>
        <v/>
      </c>
      <c r="AL63" s="209" t="str">
        <f t="shared" ca="1" si="2"/>
        <v/>
      </c>
      <c r="AM63" s="199" t="str">
        <f t="shared" ca="1" si="6"/>
        <v/>
      </c>
      <c r="AN63" s="204">
        <v>62</v>
      </c>
      <c r="AO63" s="204" t="str">
        <f ca="1">IFERROR(VLOOKUP(NDD!$J$28,INDIRECT(AR62),5,FALSE),"")</f>
        <v/>
      </c>
      <c r="AP63" s="205" t="str">
        <f t="shared" ca="1" si="3"/>
        <v/>
      </c>
      <c r="AQ63" s="204" t="str">
        <f t="shared" ca="1" si="4"/>
        <v/>
      </c>
      <c r="AR63" s="204" t="str">
        <f t="shared" ca="1" si="5"/>
        <v/>
      </c>
      <c r="AS63" s="40" t="s">
        <v>1124</v>
      </c>
      <c r="AT63" s="40"/>
      <c r="AU63" s="40" t="s">
        <v>2806</v>
      </c>
      <c r="AV63" s="40" t="s">
        <v>1931</v>
      </c>
      <c r="AW63" s="40"/>
      <c r="AX63" s="38"/>
      <c r="AY63" s="38"/>
      <c r="AZ63" s="38"/>
      <c r="BA63" s="38"/>
      <c r="BB63" s="193" t="s">
        <v>277</v>
      </c>
      <c r="BC63" s="193" t="s">
        <v>2092</v>
      </c>
      <c r="BD63" s="204">
        <v>62</v>
      </c>
      <c r="BE63" s="204" t="str">
        <f ca="1">IFERROR(VLOOKUP(NDD!$J$23,INDIRECT(BG62),3,FALSE),"")</f>
        <v/>
      </c>
      <c r="BF63" s="205" t="str">
        <f t="shared" ca="1" si="7"/>
        <v/>
      </c>
      <c r="BG63" s="204" t="str">
        <f t="shared" ca="1" si="8"/>
        <v/>
      </c>
    </row>
    <row r="64" spans="1:59" ht="13.5" customHeight="1" x14ac:dyDescent="0.25">
      <c r="A64" s="38"/>
      <c r="B64" s="38"/>
      <c r="C64" s="38"/>
      <c r="D64" s="38"/>
      <c r="E64" s="215" t="s">
        <v>3765</v>
      </c>
      <c r="F64" s="215" t="s">
        <v>603</v>
      </c>
      <c r="G64" s="38"/>
      <c r="H64" s="38"/>
      <c r="I64" s="38"/>
      <c r="J64" s="38"/>
      <c r="K64" s="38"/>
      <c r="L64" s="38"/>
      <c r="M64" s="38"/>
      <c r="N64" s="38"/>
      <c r="O64" s="38"/>
      <c r="P64" s="38"/>
      <c r="Q64" s="38"/>
      <c r="R64" s="38"/>
      <c r="S64" s="77" t="s">
        <v>3864</v>
      </c>
      <c r="T64" s="76"/>
      <c r="Y64" s="41" t="s">
        <v>597</v>
      </c>
      <c r="Z64" s="41" t="s">
        <v>1733</v>
      </c>
      <c r="AA64" s="41" t="s">
        <v>157</v>
      </c>
      <c r="AB64" s="41"/>
      <c r="AC64" s="41"/>
      <c r="AD64" s="224" t="s">
        <v>270</v>
      </c>
      <c r="AE64" s="224" t="s">
        <v>2057</v>
      </c>
      <c r="AF64" s="225" t="s">
        <v>2052</v>
      </c>
      <c r="AG64" s="223" t="s">
        <v>3551</v>
      </c>
      <c r="AH64" s="199">
        <v>62</v>
      </c>
      <c r="AI64" s="199" t="str">
        <f ca="1">IFERROR(VLOOKUP(NDD!$J$23,INDIRECT(AM63),5,FALSE),"")</f>
        <v/>
      </c>
      <c r="AJ64" s="199" t="str">
        <f t="shared" ca="1" si="0"/>
        <v/>
      </c>
      <c r="AK64" s="199" t="str">
        <f t="shared" ca="1" si="1"/>
        <v/>
      </c>
      <c r="AL64" s="209" t="str">
        <f t="shared" ca="1" si="2"/>
        <v/>
      </c>
      <c r="AM64" s="199" t="str">
        <f t="shared" ca="1" si="6"/>
        <v/>
      </c>
      <c r="AN64" s="204">
        <v>63</v>
      </c>
      <c r="AO64" s="204" t="str">
        <f ca="1">IFERROR(VLOOKUP(NDD!$J$28,INDIRECT(AR63),5,FALSE),"")</f>
        <v/>
      </c>
      <c r="AP64" s="205" t="str">
        <f t="shared" ca="1" si="3"/>
        <v/>
      </c>
      <c r="AQ64" s="204" t="str">
        <f t="shared" ca="1" si="4"/>
        <v/>
      </c>
      <c r="AR64" s="204" t="str">
        <f t="shared" ca="1" si="5"/>
        <v/>
      </c>
      <c r="AS64" s="40" t="s">
        <v>2807</v>
      </c>
      <c r="AT64" s="40"/>
      <c r="AU64" s="40" t="s">
        <v>2808</v>
      </c>
      <c r="AV64" s="40" t="s">
        <v>2809</v>
      </c>
      <c r="AW64" s="40" t="s">
        <v>2748</v>
      </c>
      <c r="AX64" s="38"/>
      <c r="AY64" s="38"/>
      <c r="AZ64" s="38"/>
      <c r="BA64" s="38"/>
      <c r="BB64" s="193" t="s">
        <v>277</v>
      </c>
      <c r="BC64" s="193" t="s">
        <v>2093</v>
      </c>
      <c r="BD64" s="204">
        <v>63</v>
      </c>
      <c r="BE64" s="204" t="str">
        <f ca="1">IFERROR(VLOOKUP(NDD!$J$23,INDIRECT(BG63),3,FALSE),"")</f>
        <v/>
      </c>
      <c r="BF64" s="205" t="str">
        <f t="shared" ca="1" si="7"/>
        <v/>
      </c>
      <c r="BG64" s="204" t="str">
        <f t="shared" ca="1" si="8"/>
        <v/>
      </c>
    </row>
    <row r="65" spans="1:59" ht="13.5" customHeight="1" x14ac:dyDescent="0.25">
      <c r="A65" s="38"/>
      <c r="B65" s="38"/>
      <c r="C65" s="38"/>
      <c r="D65" s="38"/>
      <c r="E65" s="215" t="s">
        <v>1692</v>
      </c>
      <c r="F65" s="215" t="s">
        <v>603</v>
      </c>
      <c r="G65" s="38"/>
      <c r="H65" s="38"/>
      <c r="I65" s="38"/>
      <c r="J65" s="38"/>
      <c r="K65" s="38"/>
      <c r="L65" s="38"/>
      <c r="M65" s="38"/>
      <c r="N65" s="38"/>
      <c r="O65" s="38"/>
      <c r="P65" s="38"/>
      <c r="Q65" s="38"/>
      <c r="R65" s="38"/>
      <c r="S65" s="77" t="s">
        <v>301</v>
      </c>
      <c r="T65" s="76" t="s">
        <v>304</v>
      </c>
      <c r="Y65" s="41"/>
      <c r="Z65" s="41" t="s">
        <v>1734</v>
      </c>
      <c r="AA65" s="41" t="s">
        <v>1734</v>
      </c>
      <c r="AB65" s="41"/>
      <c r="AC65" s="41"/>
      <c r="AD65" s="224" t="s">
        <v>270</v>
      </c>
      <c r="AE65" s="224" t="s">
        <v>2057</v>
      </c>
      <c r="AF65" s="225" t="s">
        <v>2052</v>
      </c>
      <c r="AG65" s="223" t="s">
        <v>2688</v>
      </c>
      <c r="AH65" s="199">
        <v>63</v>
      </c>
      <c r="AI65" s="199" t="str">
        <f ca="1">IFERROR(VLOOKUP(NDD!$J$23,INDIRECT(AM64),5,FALSE),"")</f>
        <v/>
      </c>
      <c r="AJ65" s="199" t="str">
        <f t="shared" ca="1" si="0"/>
        <v/>
      </c>
      <c r="AK65" s="199" t="str">
        <f t="shared" ca="1" si="1"/>
        <v/>
      </c>
      <c r="AL65" s="209" t="str">
        <f t="shared" ca="1" si="2"/>
        <v/>
      </c>
      <c r="AM65" s="199" t="str">
        <f t="shared" ca="1" si="6"/>
        <v/>
      </c>
      <c r="AN65" s="204">
        <v>64</v>
      </c>
      <c r="AO65" s="204" t="str">
        <f ca="1">IFERROR(VLOOKUP(NDD!$J$28,INDIRECT(AR64),5,FALSE),"")</f>
        <v/>
      </c>
      <c r="AP65" s="205" t="str">
        <f t="shared" ca="1" si="3"/>
        <v/>
      </c>
      <c r="AQ65" s="204" t="str">
        <f t="shared" ca="1" si="4"/>
        <v/>
      </c>
      <c r="AR65" s="204" t="str">
        <f t="shared" ca="1" si="5"/>
        <v/>
      </c>
      <c r="AS65" s="40" t="s">
        <v>1265</v>
      </c>
      <c r="AT65" s="40"/>
      <c r="AU65" s="40" t="s">
        <v>2810</v>
      </c>
      <c r="AV65" s="40" t="s">
        <v>1932</v>
      </c>
      <c r="AW65" s="40"/>
      <c r="AX65" s="38"/>
      <c r="AY65" s="38"/>
      <c r="AZ65" s="38"/>
      <c r="BA65" s="38"/>
      <c r="BB65" s="193" t="s">
        <v>277</v>
      </c>
      <c r="BC65" s="193" t="s">
        <v>2144</v>
      </c>
      <c r="BD65" s="204">
        <v>64</v>
      </c>
      <c r="BE65" s="204" t="str">
        <f ca="1">IFERROR(VLOOKUP(NDD!$J$23,INDIRECT(BG64),3,FALSE),"")</f>
        <v/>
      </c>
      <c r="BF65" s="205" t="str">
        <f t="shared" ca="1" si="7"/>
        <v/>
      </c>
      <c r="BG65" s="204" t="str">
        <f t="shared" ca="1" si="8"/>
        <v/>
      </c>
    </row>
    <row r="66" spans="1:59" ht="13.5" customHeight="1" x14ac:dyDescent="0.25">
      <c r="A66" s="38"/>
      <c r="B66" s="38"/>
      <c r="C66" s="38"/>
      <c r="D66" s="38"/>
      <c r="E66" s="215" t="s">
        <v>1693</v>
      </c>
      <c r="F66" s="215" t="s">
        <v>603</v>
      </c>
      <c r="G66" s="38"/>
      <c r="H66" s="38"/>
      <c r="I66" s="38"/>
      <c r="J66" s="38"/>
      <c r="K66" s="38"/>
      <c r="L66" s="38"/>
      <c r="M66" s="38"/>
      <c r="N66" s="38"/>
      <c r="O66" s="38"/>
      <c r="P66" s="38"/>
      <c r="Q66" s="38"/>
      <c r="R66" s="38"/>
      <c r="S66" s="77" t="s">
        <v>3368</v>
      </c>
      <c r="T66" s="76"/>
      <c r="Y66" s="41" t="s">
        <v>838</v>
      </c>
      <c r="Z66" s="41" t="s">
        <v>839</v>
      </c>
      <c r="AA66" s="41" t="s">
        <v>839</v>
      </c>
      <c r="AB66" s="41"/>
      <c r="AC66" s="41"/>
      <c r="AD66" s="224" t="s">
        <v>270</v>
      </c>
      <c r="AE66" s="224" t="s">
        <v>2057</v>
      </c>
      <c r="AF66" s="225" t="s">
        <v>2052</v>
      </c>
      <c r="AG66" s="223" t="s">
        <v>3552</v>
      </c>
      <c r="AH66" s="199">
        <v>64</v>
      </c>
      <c r="AI66" s="199" t="str">
        <f ca="1">IFERROR(VLOOKUP(NDD!$J$23,INDIRECT(AM65),5,FALSE),"")</f>
        <v/>
      </c>
      <c r="AJ66" s="199" t="str">
        <f t="shared" ca="1" si="0"/>
        <v/>
      </c>
      <c r="AK66" s="199" t="str">
        <f t="shared" ca="1" si="1"/>
        <v/>
      </c>
      <c r="AL66" s="209" t="str">
        <f t="shared" ca="1" si="2"/>
        <v/>
      </c>
      <c r="AM66" s="199" t="str">
        <f t="shared" ca="1" si="6"/>
        <v/>
      </c>
      <c r="AN66" s="204">
        <v>65</v>
      </c>
      <c r="AO66" s="204" t="str">
        <f ca="1">IFERROR(VLOOKUP(NDD!$J$28,INDIRECT(AR65),5,FALSE),"")</f>
        <v/>
      </c>
      <c r="AP66" s="205" t="str">
        <f t="shared" ca="1" si="3"/>
        <v/>
      </c>
      <c r="AQ66" s="204" t="str">
        <f t="shared" ca="1" si="4"/>
        <v/>
      </c>
      <c r="AR66" s="204" t="str">
        <f t="shared" ca="1" si="5"/>
        <v/>
      </c>
      <c r="AS66" s="40" t="s">
        <v>1125</v>
      </c>
      <c r="AT66" s="40"/>
      <c r="AU66" s="40" t="s">
        <v>3883</v>
      </c>
      <c r="AV66" s="40" t="s">
        <v>4190</v>
      </c>
      <c r="AW66" s="40" t="s">
        <v>211</v>
      </c>
      <c r="AX66" s="38"/>
      <c r="AY66" s="38"/>
      <c r="AZ66" s="38"/>
      <c r="BA66" s="38"/>
      <c r="BB66" s="193" t="s">
        <v>4647</v>
      </c>
      <c r="BC66" s="193" t="s">
        <v>2078</v>
      </c>
      <c r="BD66" s="204">
        <v>65</v>
      </c>
      <c r="BE66" s="204" t="str">
        <f ca="1">IFERROR(VLOOKUP(NDD!$J$23,INDIRECT(BG65),3,FALSE),"")</f>
        <v/>
      </c>
      <c r="BF66" s="205" t="str">
        <f t="shared" ca="1" si="7"/>
        <v/>
      </c>
      <c r="BG66" s="204" t="str">
        <f t="shared" ca="1" si="8"/>
        <v/>
      </c>
    </row>
    <row r="67" spans="1:59" ht="13.5" customHeight="1" x14ac:dyDescent="0.25">
      <c r="A67" s="38"/>
      <c r="B67" s="38"/>
      <c r="C67" s="38"/>
      <c r="D67" s="38"/>
      <c r="E67" s="215" t="s">
        <v>1694</v>
      </c>
      <c r="F67" s="215" t="s">
        <v>603</v>
      </c>
      <c r="G67" s="38"/>
      <c r="H67" s="38"/>
      <c r="I67" s="38"/>
      <c r="J67" s="38"/>
      <c r="K67" s="38"/>
      <c r="L67" s="38"/>
      <c r="M67" s="38"/>
      <c r="N67" s="38"/>
      <c r="O67" s="38"/>
      <c r="P67" s="38"/>
      <c r="Q67" s="38"/>
      <c r="R67" s="38"/>
      <c r="S67" s="77" t="s">
        <v>3865</v>
      </c>
      <c r="T67" s="76"/>
      <c r="Y67" s="41" t="s">
        <v>840</v>
      </c>
      <c r="Z67" s="41" t="s">
        <v>1735</v>
      </c>
      <c r="AA67" s="41" t="s">
        <v>841</v>
      </c>
      <c r="AB67" s="41"/>
      <c r="AC67" s="41"/>
      <c r="AD67" s="224" t="s">
        <v>270</v>
      </c>
      <c r="AE67" s="224" t="s">
        <v>2057</v>
      </c>
      <c r="AF67" s="225" t="s">
        <v>2052</v>
      </c>
      <c r="AG67" s="223" t="s">
        <v>3553</v>
      </c>
      <c r="AH67" s="199">
        <v>65</v>
      </c>
      <c r="AI67" s="199" t="str">
        <f ca="1">IFERROR(VLOOKUP(NDD!$J$23,INDIRECT(AM66),5,FALSE),"")</f>
        <v/>
      </c>
      <c r="AJ67" s="199" t="str">
        <f t="shared" ref="AJ67:AJ91" ca="1" si="9">IFERROR(INDIRECT("AF"&amp;AI67+2),"")</f>
        <v/>
      </c>
      <c r="AK67" s="199" t="str">
        <f t="shared" ref="AK67:AK91" ca="1" si="10">IFERROR(INDIRECT("AE"&amp;AI67+2),"")</f>
        <v/>
      </c>
      <c r="AL67" s="209" t="str">
        <f t="shared" ref="AL67:AL91" ca="1" si="11">IFERROR(INDIRECT("AG"&amp;AI67+2),"")</f>
        <v/>
      </c>
      <c r="AM67" s="199" t="str">
        <f t="shared" ca="1" si="6"/>
        <v/>
      </c>
      <c r="AN67" s="204">
        <v>66</v>
      </c>
      <c r="AO67" s="204" t="str">
        <f ca="1">IFERROR(VLOOKUP(NDD!$J$28,INDIRECT(AR66),5,FALSE),"")</f>
        <v/>
      </c>
      <c r="AP67" s="205" t="str">
        <f t="shared" ref="AP67:AP130" ca="1" si="12">IFERROR(INDIRECT("AL"&amp;AO67+1),"")</f>
        <v/>
      </c>
      <c r="AQ67" s="204" t="str">
        <f t="shared" ref="AQ67:AQ130" ca="1" si="13">IFERROR(INDIRECT("AK"&amp;AO67+1),"")</f>
        <v/>
      </c>
      <c r="AR67" s="204" t="str">
        <f t="shared" ref="AR67:AR130" ca="1" si="14">IFERROR("LIST!AJ"&amp;AO67+2&amp;":AN960","")</f>
        <v/>
      </c>
      <c r="AS67" s="40" t="s">
        <v>2811</v>
      </c>
      <c r="AT67" s="40"/>
      <c r="AU67" s="40" t="s">
        <v>2812</v>
      </c>
      <c r="AV67" s="40" t="s">
        <v>2813</v>
      </c>
      <c r="AW67" s="40" t="s">
        <v>2770</v>
      </c>
      <c r="AX67" s="38"/>
      <c r="AY67" s="38"/>
      <c r="AZ67" s="38"/>
      <c r="BA67" s="38"/>
      <c r="BB67" s="193" t="s">
        <v>4647</v>
      </c>
      <c r="BC67" s="193" t="s">
        <v>2094</v>
      </c>
      <c r="BD67" s="204">
        <v>66</v>
      </c>
      <c r="BE67" s="204" t="str">
        <f ca="1">IFERROR(VLOOKUP(NDD!$J$23,INDIRECT(BG66),3,FALSE),"")</f>
        <v/>
      </c>
      <c r="BF67" s="205" t="str">
        <f t="shared" ca="1" si="7"/>
        <v/>
      </c>
      <c r="BG67" s="204" t="str">
        <f t="shared" ca="1" si="8"/>
        <v/>
      </c>
    </row>
    <row r="68" spans="1:59" ht="13.5" customHeight="1" x14ac:dyDescent="0.25">
      <c r="A68" s="38"/>
      <c r="B68" s="38"/>
      <c r="C68" s="38"/>
      <c r="D68" s="38"/>
      <c r="E68" s="215" t="s">
        <v>1695</v>
      </c>
      <c r="F68" s="215" t="s">
        <v>3711</v>
      </c>
      <c r="G68" s="38"/>
      <c r="H68" s="38"/>
      <c r="I68" s="38"/>
      <c r="J68" s="38"/>
      <c r="K68" s="38"/>
      <c r="L68" s="38"/>
      <c r="M68" s="38"/>
      <c r="N68" s="38"/>
      <c r="O68" s="38"/>
      <c r="P68" s="38"/>
      <c r="Q68" s="38"/>
      <c r="R68" s="38"/>
      <c r="S68" s="77" t="s">
        <v>302</v>
      </c>
      <c r="T68" s="76" t="s">
        <v>560</v>
      </c>
      <c r="Y68" s="41" t="s">
        <v>842</v>
      </c>
      <c r="Z68" s="41" t="s">
        <v>1736</v>
      </c>
      <c r="AA68" s="41" t="s">
        <v>843</v>
      </c>
      <c r="AB68" s="41"/>
      <c r="AC68" s="41"/>
      <c r="AD68" s="224" t="s">
        <v>270</v>
      </c>
      <c r="AE68" s="224" t="s">
        <v>2057</v>
      </c>
      <c r="AF68" s="225" t="s">
        <v>2052</v>
      </c>
      <c r="AG68" s="223" t="s">
        <v>3554</v>
      </c>
      <c r="AH68" s="199">
        <v>66</v>
      </c>
      <c r="AI68" s="199" t="str">
        <f ca="1">IFERROR(VLOOKUP(NDD!$J$23,INDIRECT(AM67),5,FALSE),"")</f>
        <v/>
      </c>
      <c r="AJ68" s="199" t="str">
        <f t="shared" ca="1" si="9"/>
        <v/>
      </c>
      <c r="AK68" s="199" t="str">
        <f t="shared" ca="1" si="10"/>
        <v/>
      </c>
      <c r="AL68" s="209" t="str">
        <f t="shared" ca="1" si="11"/>
        <v/>
      </c>
      <c r="AM68" s="199" t="str">
        <f t="shared" ref="AM68:AM131" ca="1" si="15">IFERROR("LIST!AD"&amp;AI68+3&amp;":AH994","")</f>
        <v/>
      </c>
      <c r="AN68" s="204">
        <v>67</v>
      </c>
      <c r="AO68" s="204" t="str">
        <f ca="1">IFERROR(VLOOKUP(NDD!$J$28,INDIRECT(AR67),5,FALSE),"")</f>
        <v/>
      </c>
      <c r="AP68" s="205" t="str">
        <f t="shared" ca="1" si="12"/>
        <v/>
      </c>
      <c r="AQ68" s="204" t="str">
        <f t="shared" ca="1" si="13"/>
        <v/>
      </c>
      <c r="AR68" s="204" t="str">
        <f t="shared" ca="1" si="14"/>
        <v/>
      </c>
      <c r="AS68" s="40" t="s">
        <v>2814</v>
      </c>
      <c r="AT68" s="40"/>
      <c r="AU68" s="40" t="s">
        <v>2815</v>
      </c>
      <c r="AV68" s="40" t="s">
        <v>2816</v>
      </c>
      <c r="AW68" s="40" t="s">
        <v>2770</v>
      </c>
      <c r="AX68" s="38"/>
      <c r="AY68" s="38"/>
      <c r="AZ68" s="38"/>
      <c r="BA68" s="38"/>
      <c r="BB68" s="193" t="s">
        <v>4647</v>
      </c>
      <c r="BC68" s="193" t="s">
        <v>2084</v>
      </c>
      <c r="BD68" s="204">
        <v>67</v>
      </c>
      <c r="BE68" s="204" t="str">
        <f ca="1">IFERROR(VLOOKUP(NDD!$J$23,INDIRECT(BG67),3,FALSE),"")</f>
        <v/>
      </c>
      <c r="BF68" s="205" t="str">
        <f t="shared" ref="BF68:BF131" ca="1" si="16">IFERROR(INDIRECT("BC"&amp;BE68+1),"")</f>
        <v/>
      </c>
      <c r="BG68" s="204" t="str">
        <f t="shared" ref="BG68:BG131" ca="1" si="17">IFERROR("LIST!BB"&amp;BE68+2&amp;":BD250","")</f>
        <v/>
      </c>
    </row>
    <row r="69" spans="1:59" ht="13.5" customHeight="1" x14ac:dyDescent="0.25">
      <c r="A69" s="38"/>
      <c r="B69" s="38"/>
      <c r="C69" s="38"/>
      <c r="D69" s="38"/>
      <c r="E69" s="215" t="s">
        <v>1672</v>
      </c>
      <c r="F69" s="215" t="s">
        <v>3709</v>
      </c>
      <c r="G69" s="38"/>
      <c r="H69" s="38"/>
      <c r="I69" s="38"/>
      <c r="J69" s="38"/>
      <c r="K69" s="38"/>
      <c r="L69" s="38"/>
      <c r="M69" s="38"/>
      <c r="N69" s="38"/>
      <c r="O69" s="38"/>
      <c r="P69" s="38"/>
      <c r="Q69" s="38"/>
      <c r="R69" s="38"/>
      <c r="S69" s="77" t="s">
        <v>2980</v>
      </c>
      <c r="T69" s="76"/>
      <c r="Y69" s="41" t="s">
        <v>1016</v>
      </c>
      <c r="Z69" s="41" t="s">
        <v>1737</v>
      </c>
      <c r="AA69" s="41" t="s">
        <v>1017</v>
      </c>
      <c r="AB69" s="41"/>
      <c r="AC69" s="41"/>
      <c r="AD69" s="224" t="s">
        <v>270</v>
      </c>
      <c r="AE69" s="224" t="s">
        <v>2057</v>
      </c>
      <c r="AF69" s="225" t="s">
        <v>2052</v>
      </c>
      <c r="AG69" s="223" t="s">
        <v>2689</v>
      </c>
      <c r="AH69" s="199">
        <v>67</v>
      </c>
      <c r="AI69" s="199" t="str">
        <f ca="1">IFERROR(VLOOKUP(NDD!$J$23,INDIRECT(AM68),5,FALSE),"")</f>
        <v/>
      </c>
      <c r="AJ69" s="199" t="str">
        <f t="shared" ca="1" si="9"/>
        <v/>
      </c>
      <c r="AK69" s="199" t="str">
        <f t="shared" ca="1" si="10"/>
        <v/>
      </c>
      <c r="AL69" s="209" t="str">
        <f t="shared" ca="1" si="11"/>
        <v/>
      </c>
      <c r="AM69" s="199" t="str">
        <f t="shared" ca="1" si="15"/>
        <v/>
      </c>
      <c r="AN69" s="204">
        <v>68</v>
      </c>
      <c r="AO69" s="204" t="str">
        <f ca="1">IFERROR(VLOOKUP(NDD!$J$28,INDIRECT(AR68),5,FALSE),"")</f>
        <v/>
      </c>
      <c r="AP69" s="205" t="str">
        <f t="shared" ca="1" si="12"/>
        <v/>
      </c>
      <c r="AQ69" s="204" t="str">
        <f t="shared" ca="1" si="13"/>
        <v/>
      </c>
      <c r="AR69" s="204" t="str">
        <f t="shared" ca="1" si="14"/>
        <v/>
      </c>
      <c r="AS69" s="40" t="s">
        <v>1266</v>
      </c>
      <c r="AT69" s="40"/>
      <c r="AU69" s="40" t="s">
        <v>3913</v>
      </c>
      <c r="AV69" s="40" t="s">
        <v>4191</v>
      </c>
      <c r="AW69" s="40" t="s">
        <v>1267</v>
      </c>
      <c r="AX69" s="38"/>
      <c r="AY69" s="38"/>
      <c r="AZ69" s="38"/>
      <c r="BA69" s="38"/>
      <c r="BB69" s="193" t="s">
        <v>4647</v>
      </c>
      <c r="BC69" s="193" t="s">
        <v>2095</v>
      </c>
      <c r="BD69" s="204">
        <v>68</v>
      </c>
      <c r="BE69" s="204" t="str">
        <f ca="1">IFERROR(VLOOKUP(NDD!$J$23,INDIRECT(BG68),3,FALSE),"")</f>
        <v/>
      </c>
      <c r="BF69" s="205" t="str">
        <f t="shared" ca="1" si="16"/>
        <v/>
      </c>
      <c r="BG69" s="204" t="str">
        <f t="shared" ca="1" si="17"/>
        <v/>
      </c>
    </row>
    <row r="70" spans="1:59" ht="13.5" customHeight="1" x14ac:dyDescent="0.25">
      <c r="A70" s="38"/>
      <c r="B70" s="38"/>
      <c r="C70" s="38"/>
      <c r="D70" s="38"/>
      <c r="E70" s="215" t="s">
        <v>634</v>
      </c>
      <c r="F70" s="215" t="s">
        <v>3724</v>
      </c>
      <c r="G70" s="38"/>
      <c r="H70" s="38"/>
      <c r="I70" s="38"/>
      <c r="J70" s="38"/>
      <c r="K70" s="38"/>
      <c r="L70" s="38"/>
      <c r="M70" s="38"/>
      <c r="N70" s="38"/>
      <c r="O70" s="38"/>
      <c r="P70" s="38"/>
      <c r="Q70" s="38"/>
      <c r="R70" s="38"/>
      <c r="S70" s="77" t="s">
        <v>3866</v>
      </c>
      <c r="T70" s="76"/>
      <c r="Y70" s="41" t="s">
        <v>1022</v>
      </c>
      <c r="Z70" s="41" t="s">
        <v>1737</v>
      </c>
      <c r="AA70" s="41" t="s">
        <v>1017</v>
      </c>
      <c r="AB70" s="41"/>
      <c r="AC70" s="41"/>
      <c r="AD70" s="224" t="s">
        <v>270</v>
      </c>
      <c r="AE70" s="224" t="s">
        <v>2057</v>
      </c>
      <c r="AF70" s="225" t="s">
        <v>2052</v>
      </c>
      <c r="AG70" s="223" t="s">
        <v>3555</v>
      </c>
      <c r="AH70" s="199">
        <v>68</v>
      </c>
      <c r="AI70" s="199" t="str">
        <f ca="1">IFERROR(VLOOKUP(NDD!$J$23,INDIRECT(AM69),5,FALSE),"")</f>
        <v/>
      </c>
      <c r="AJ70" s="199" t="str">
        <f t="shared" ca="1" si="9"/>
        <v/>
      </c>
      <c r="AK70" s="199" t="str">
        <f t="shared" ca="1" si="10"/>
        <v/>
      </c>
      <c r="AL70" s="209" t="str">
        <f t="shared" ca="1" si="11"/>
        <v/>
      </c>
      <c r="AM70" s="199" t="str">
        <f t="shared" ca="1" si="15"/>
        <v/>
      </c>
      <c r="AN70" s="204">
        <v>69</v>
      </c>
      <c r="AO70" s="204" t="str">
        <f ca="1">IFERROR(VLOOKUP(NDD!$J$28,INDIRECT(AR69),5,FALSE),"")</f>
        <v/>
      </c>
      <c r="AP70" s="205" t="str">
        <f t="shared" ca="1" si="12"/>
        <v/>
      </c>
      <c r="AQ70" s="204" t="str">
        <f t="shared" ca="1" si="13"/>
        <v/>
      </c>
      <c r="AR70" s="204" t="str">
        <f t="shared" ca="1" si="14"/>
        <v/>
      </c>
      <c r="AS70" s="40" t="s">
        <v>1268</v>
      </c>
      <c r="AT70" s="40"/>
      <c r="AU70" s="40" t="s">
        <v>3917</v>
      </c>
      <c r="AV70" s="40" t="s">
        <v>4192</v>
      </c>
      <c r="AW70" s="40" t="s">
        <v>186</v>
      </c>
      <c r="AX70" s="38"/>
      <c r="AY70" s="38"/>
      <c r="AZ70" s="38"/>
      <c r="BA70" s="38"/>
      <c r="BB70" s="193" t="s">
        <v>4647</v>
      </c>
      <c r="BC70" s="193" t="s">
        <v>2144</v>
      </c>
      <c r="BD70" s="204">
        <v>69</v>
      </c>
      <c r="BE70" s="204" t="str">
        <f ca="1">IFERROR(VLOOKUP(NDD!$J$23,INDIRECT(BG69),3,FALSE),"")</f>
        <v/>
      </c>
      <c r="BF70" s="205" t="str">
        <f t="shared" ca="1" si="16"/>
        <v/>
      </c>
      <c r="BG70" s="204" t="str">
        <f t="shared" ca="1" si="17"/>
        <v/>
      </c>
    </row>
    <row r="71" spans="1:59" ht="13.5" customHeight="1" x14ac:dyDescent="0.25">
      <c r="A71" s="38"/>
      <c r="B71" s="38"/>
      <c r="C71" s="38"/>
      <c r="D71" s="38"/>
      <c r="E71" s="215" t="s">
        <v>762</v>
      </c>
      <c r="F71" s="215" t="s">
        <v>1673</v>
      </c>
      <c r="G71" s="38"/>
      <c r="H71" s="38"/>
      <c r="I71" s="38"/>
      <c r="J71" s="38"/>
      <c r="K71" s="38"/>
      <c r="L71" s="38"/>
      <c r="M71" s="38"/>
      <c r="N71" s="38"/>
      <c r="O71" s="38"/>
      <c r="P71" s="38"/>
      <c r="Q71" s="38"/>
      <c r="R71" s="38"/>
      <c r="S71" s="77" t="s">
        <v>303</v>
      </c>
      <c r="T71" s="76" t="s">
        <v>561</v>
      </c>
      <c r="Y71" s="41" t="s">
        <v>611</v>
      </c>
      <c r="Z71" s="41" t="s">
        <v>1738</v>
      </c>
      <c r="AA71" s="41" t="s">
        <v>845</v>
      </c>
      <c r="AB71" s="41"/>
      <c r="AC71" s="41"/>
      <c r="AD71" s="224" t="s">
        <v>270</v>
      </c>
      <c r="AE71" s="224" t="s">
        <v>663</v>
      </c>
      <c r="AF71" s="225" t="s">
        <v>2052</v>
      </c>
      <c r="AG71" s="223" t="s">
        <v>2185</v>
      </c>
      <c r="AH71" s="199">
        <v>69</v>
      </c>
      <c r="AI71" s="199" t="str">
        <f ca="1">IFERROR(VLOOKUP(NDD!$J$23,INDIRECT(AM70),5,FALSE),"")</f>
        <v/>
      </c>
      <c r="AJ71" s="199" t="str">
        <f t="shared" ca="1" si="9"/>
        <v/>
      </c>
      <c r="AK71" s="199" t="str">
        <f t="shared" ca="1" si="10"/>
        <v/>
      </c>
      <c r="AL71" s="209" t="str">
        <f t="shared" ca="1" si="11"/>
        <v/>
      </c>
      <c r="AM71" s="199" t="str">
        <f t="shared" ca="1" si="15"/>
        <v/>
      </c>
      <c r="AN71" s="204">
        <v>70</v>
      </c>
      <c r="AO71" s="204" t="str">
        <f ca="1">IFERROR(VLOOKUP(NDD!$J$28,INDIRECT(AR70),5,FALSE),"")</f>
        <v/>
      </c>
      <c r="AP71" s="205" t="str">
        <f t="shared" ca="1" si="12"/>
        <v/>
      </c>
      <c r="AQ71" s="204" t="str">
        <f t="shared" ca="1" si="13"/>
        <v/>
      </c>
      <c r="AR71" s="204" t="str">
        <f t="shared" ca="1" si="14"/>
        <v/>
      </c>
      <c r="AS71" s="40" t="s">
        <v>4193</v>
      </c>
      <c r="AT71" s="40"/>
      <c r="AU71" s="40" t="s">
        <v>4078</v>
      </c>
      <c r="AV71" s="40" t="s">
        <v>4194</v>
      </c>
      <c r="AW71" s="40"/>
      <c r="AX71" s="38"/>
      <c r="AY71" s="38"/>
      <c r="AZ71" s="38"/>
      <c r="BA71" s="38"/>
      <c r="BB71" s="193" t="s">
        <v>271</v>
      </c>
      <c r="BC71" s="193" t="s">
        <v>2078</v>
      </c>
      <c r="BD71" s="204">
        <v>70</v>
      </c>
      <c r="BE71" s="204" t="str">
        <f ca="1">IFERROR(VLOOKUP(NDD!$J$23,INDIRECT(BG70),3,FALSE),"")</f>
        <v/>
      </c>
      <c r="BF71" s="205" t="str">
        <f t="shared" ca="1" si="16"/>
        <v/>
      </c>
      <c r="BG71" s="204" t="str">
        <f t="shared" ca="1" si="17"/>
        <v/>
      </c>
    </row>
    <row r="72" spans="1:59" ht="13.5" customHeight="1" x14ac:dyDescent="0.25">
      <c r="A72" s="38"/>
      <c r="B72" s="38"/>
      <c r="C72" s="38"/>
      <c r="D72" s="38"/>
      <c r="E72" s="215" t="s">
        <v>683</v>
      </c>
      <c r="F72" s="215" t="s">
        <v>3711</v>
      </c>
      <c r="G72" s="38"/>
      <c r="H72" s="38"/>
      <c r="I72" s="38"/>
      <c r="J72" s="38"/>
      <c r="K72" s="38"/>
      <c r="L72" s="38"/>
      <c r="M72" s="38"/>
      <c r="N72" s="38"/>
      <c r="O72" s="38"/>
      <c r="P72" s="38"/>
      <c r="Q72" s="38"/>
      <c r="R72" s="38"/>
      <c r="S72" s="77" t="s">
        <v>2746</v>
      </c>
      <c r="T72" s="76"/>
      <c r="Y72" s="41" t="s">
        <v>586</v>
      </c>
      <c r="Z72" s="41" t="s">
        <v>1739</v>
      </c>
      <c r="AA72" s="41" t="s">
        <v>846</v>
      </c>
      <c r="AB72" s="41"/>
      <c r="AC72" s="41"/>
      <c r="AD72" s="224" t="s">
        <v>270</v>
      </c>
      <c r="AE72" s="224" t="s">
        <v>664</v>
      </c>
      <c r="AF72" s="225" t="s">
        <v>2052</v>
      </c>
      <c r="AG72" s="223" t="s">
        <v>2186</v>
      </c>
      <c r="AH72" s="199">
        <v>70</v>
      </c>
      <c r="AI72" s="199" t="str">
        <f ca="1">IFERROR(VLOOKUP(NDD!$J$23,INDIRECT(AM71),5,FALSE),"")</f>
        <v/>
      </c>
      <c r="AJ72" s="199" t="str">
        <f t="shared" ca="1" si="9"/>
        <v/>
      </c>
      <c r="AK72" s="199" t="str">
        <f t="shared" ca="1" si="10"/>
        <v/>
      </c>
      <c r="AL72" s="209" t="str">
        <f t="shared" ca="1" si="11"/>
        <v/>
      </c>
      <c r="AM72" s="199" t="str">
        <f t="shared" ca="1" si="15"/>
        <v/>
      </c>
      <c r="AN72" s="204">
        <v>71</v>
      </c>
      <c r="AO72" s="204" t="str">
        <f ca="1">IFERROR(VLOOKUP(NDD!$J$28,INDIRECT(AR71),5,FALSE),"")</f>
        <v/>
      </c>
      <c r="AP72" s="205" t="str">
        <f t="shared" ca="1" si="12"/>
        <v/>
      </c>
      <c r="AQ72" s="204" t="str">
        <f t="shared" ca="1" si="13"/>
        <v/>
      </c>
      <c r="AR72" s="204" t="str">
        <f t="shared" ca="1" si="14"/>
        <v/>
      </c>
      <c r="AS72" s="40" t="s">
        <v>1126</v>
      </c>
      <c r="AT72" s="40"/>
      <c r="AU72" s="40" t="s">
        <v>4195</v>
      </c>
      <c r="AV72" s="40" t="s">
        <v>4196</v>
      </c>
      <c r="AW72" s="40" t="s">
        <v>131</v>
      </c>
      <c r="AX72" s="38"/>
      <c r="AY72" s="38"/>
      <c r="AZ72" s="38"/>
      <c r="BA72" s="38"/>
      <c r="BB72" s="193" t="s">
        <v>271</v>
      </c>
      <c r="BC72" s="193" t="s">
        <v>2094</v>
      </c>
      <c r="BD72" s="204">
        <v>71</v>
      </c>
      <c r="BE72" s="204" t="str">
        <f ca="1">IFERROR(VLOOKUP(NDD!$J$23,INDIRECT(BG71),3,FALSE),"")</f>
        <v/>
      </c>
      <c r="BF72" s="205" t="str">
        <f t="shared" ca="1" si="16"/>
        <v/>
      </c>
      <c r="BG72" s="204" t="str">
        <f t="shared" ca="1" si="17"/>
        <v/>
      </c>
    </row>
    <row r="73" spans="1:59" ht="13.5" customHeight="1" x14ac:dyDescent="0.25">
      <c r="A73" s="38"/>
      <c r="B73" s="38"/>
      <c r="C73" s="38"/>
      <c r="D73" s="38"/>
      <c r="E73" s="215" t="s">
        <v>635</v>
      </c>
      <c r="F73" s="215" t="s">
        <v>1675</v>
      </c>
      <c r="G73" s="38"/>
      <c r="H73" s="38"/>
      <c r="I73" s="38"/>
      <c r="J73" s="38"/>
      <c r="K73" s="38"/>
      <c r="L73" s="38"/>
      <c r="M73" s="38"/>
      <c r="N73" s="38"/>
      <c r="O73" s="38"/>
      <c r="P73" s="38"/>
      <c r="Q73" s="38"/>
      <c r="R73" s="38"/>
      <c r="S73" s="77" t="s">
        <v>3867</v>
      </c>
      <c r="T73" s="76"/>
      <c r="Y73" s="41" t="s">
        <v>1002</v>
      </c>
      <c r="Z73" s="41" t="s">
        <v>110</v>
      </c>
      <c r="AA73" s="41" t="s">
        <v>110</v>
      </c>
      <c r="AB73" s="41"/>
      <c r="AC73" s="41"/>
      <c r="AD73" s="224" t="s">
        <v>270</v>
      </c>
      <c r="AE73" s="224" t="s">
        <v>3556</v>
      </c>
      <c r="AF73" s="225" t="s">
        <v>2081</v>
      </c>
      <c r="AG73" s="223" t="s">
        <v>3557</v>
      </c>
      <c r="AH73" s="199">
        <v>71</v>
      </c>
      <c r="AI73" s="199" t="str">
        <f ca="1">IFERROR(VLOOKUP(NDD!$J$23,INDIRECT(AM72),5,FALSE),"")</f>
        <v/>
      </c>
      <c r="AJ73" s="199" t="str">
        <f t="shared" ca="1" si="9"/>
        <v/>
      </c>
      <c r="AK73" s="199" t="str">
        <f t="shared" ca="1" si="10"/>
        <v/>
      </c>
      <c r="AL73" s="209" t="str">
        <f t="shared" ca="1" si="11"/>
        <v/>
      </c>
      <c r="AM73" s="199" t="str">
        <f t="shared" ca="1" si="15"/>
        <v/>
      </c>
      <c r="AN73" s="204">
        <v>72</v>
      </c>
      <c r="AO73" s="204" t="str">
        <f ca="1">IFERROR(VLOOKUP(NDD!$J$28,INDIRECT(AR72),5,FALSE),"")</f>
        <v/>
      </c>
      <c r="AP73" s="205" t="str">
        <f t="shared" ca="1" si="12"/>
        <v/>
      </c>
      <c r="AQ73" s="204" t="str">
        <f t="shared" ca="1" si="13"/>
        <v/>
      </c>
      <c r="AR73" s="204" t="str">
        <f t="shared" ca="1" si="14"/>
        <v/>
      </c>
      <c r="AS73" s="40" t="s">
        <v>2817</v>
      </c>
      <c r="AT73" s="40"/>
      <c r="AU73" s="40" t="s">
        <v>2818</v>
      </c>
      <c r="AV73" s="40" t="s">
        <v>2819</v>
      </c>
      <c r="AW73" s="40" t="s">
        <v>2770</v>
      </c>
      <c r="AX73" s="38"/>
      <c r="AY73" s="38"/>
      <c r="AZ73" s="38"/>
      <c r="BA73" s="38"/>
      <c r="BB73" s="193" t="s">
        <v>271</v>
      </c>
      <c r="BC73" s="193" t="s">
        <v>2084</v>
      </c>
      <c r="BD73" s="204">
        <v>72</v>
      </c>
      <c r="BE73" s="204" t="str">
        <f ca="1">IFERROR(VLOOKUP(NDD!$J$23,INDIRECT(BG72),3,FALSE),"")</f>
        <v/>
      </c>
      <c r="BF73" s="205" t="str">
        <f t="shared" ca="1" si="16"/>
        <v/>
      </c>
      <c r="BG73" s="204" t="str">
        <f t="shared" ca="1" si="17"/>
        <v/>
      </c>
    </row>
    <row r="74" spans="1:59" ht="13.5" customHeight="1" x14ac:dyDescent="0.25">
      <c r="A74" s="38"/>
      <c r="B74" s="38"/>
      <c r="C74" s="38"/>
      <c r="D74" s="38"/>
      <c r="E74" s="215" t="s">
        <v>636</v>
      </c>
      <c r="F74" s="215" t="s">
        <v>3766</v>
      </c>
      <c r="G74" s="38"/>
      <c r="H74" s="38"/>
      <c r="I74" s="38"/>
      <c r="J74" s="38"/>
      <c r="K74" s="38"/>
      <c r="L74" s="38"/>
      <c r="M74" s="38"/>
      <c r="N74" s="38"/>
      <c r="O74" s="38"/>
      <c r="P74" s="38"/>
      <c r="Q74" s="38"/>
      <c r="R74" s="38"/>
      <c r="S74" s="77" t="s">
        <v>3868</v>
      </c>
      <c r="T74" s="76"/>
      <c r="Y74" s="41" t="s">
        <v>876</v>
      </c>
      <c r="Z74" s="41" t="s">
        <v>1740</v>
      </c>
      <c r="AA74" s="41" t="s">
        <v>877</v>
      </c>
      <c r="AB74" s="41"/>
      <c r="AC74" s="41"/>
      <c r="AD74" s="224" t="s">
        <v>270</v>
      </c>
      <c r="AE74" s="224" t="s">
        <v>2187</v>
      </c>
      <c r="AF74" s="225" t="s">
        <v>2081</v>
      </c>
      <c r="AG74" s="223" t="s">
        <v>2188</v>
      </c>
      <c r="AH74" s="199">
        <v>72</v>
      </c>
      <c r="AI74" s="199" t="str">
        <f ca="1">IFERROR(VLOOKUP(NDD!$J$23,INDIRECT(AM73),5,FALSE),"")</f>
        <v/>
      </c>
      <c r="AJ74" s="199" t="str">
        <f t="shared" ca="1" si="9"/>
        <v/>
      </c>
      <c r="AK74" s="199" t="str">
        <f t="shared" ca="1" si="10"/>
        <v/>
      </c>
      <c r="AL74" s="209" t="str">
        <f t="shared" ca="1" si="11"/>
        <v/>
      </c>
      <c r="AM74" s="199" t="str">
        <f t="shared" ca="1" si="15"/>
        <v/>
      </c>
      <c r="AN74" s="204">
        <v>73</v>
      </c>
      <c r="AO74" s="204" t="str">
        <f ca="1">IFERROR(VLOOKUP(NDD!$J$28,INDIRECT(AR73),5,FALSE),"")</f>
        <v/>
      </c>
      <c r="AP74" s="205" t="str">
        <f t="shared" ca="1" si="12"/>
        <v/>
      </c>
      <c r="AQ74" s="204" t="str">
        <f t="shared" ca="1" si="13"/>
        <v/>
      </c>
      <c r="AR74" s="204" t="str">
        <f t="shared" ca="1" si="14"/>
        <v/>
      </c>
      <c r="AS74" s="40" t="s">
        <v>2820</v>
      </c>
      <c r="AT74" s="40"/>
      <c r="AU74" s="40" t="s">
        <v>2821</v>
      </c>
      <c r="AV74" s="40" t="s">
        <v>2822</v>
      </c>
      <c r="AW74" s="40" t="s">
        <v>2770</v>
      </c>
      <c r="AX74" s="38"/>
      <c r="AY74" s="38"/>
      <c r="AZ74" s="38"/>
      <c r="BA74" s="38"/>
      <c r="BB74" s="193" t="s">
        <v>271</v>
      </c>
      <c r="BC74" s="193" t="s">
        <v>2095</v>
      </c>
      <c r="BD74" s="204">
        <v>73</v>
      </c>
      <c r="BE74" s="204" t="str">
        <f ca="1">IFERROR(VLOOKUP(NDD!$J$23,INDIRECT(BG73),3,FALSE),"")</f>
        <v/>
      </c>
      <c r="BF74" s="205" t="str">
        <f t="shared" ca="1" si="16"/>
        <v/>
      </c>
      <c r="BG74" s="204" t="str">
        <f t="shared" ca="1" si="17"/>
        <v/>
      </c>
    </row>
    <row r="75" spans="1:59" ht="13.5" customHeight="1" x14ac:dyDescent="0.25">
      <c r="A75" s="38"/>
      <c r="B75" s="38"/>
      <c r="C75" s="38"/>
      <c r="D75" s="38"/>
      <c r="E75" s="215" t="s">
        <v>700</v>
      </c>
      <c r="F75" s="215" t="s">
        <v>1268</v>
      </c>
      <c r="G75" s="38"/>
      <c r="H75" s="38"/>
      <c r="I75" s="38"/>
      <c r="J75" s="38"/>
      <c r="K75" s="38"/>
      <c r="L75" s="38"/>
      <c r="M75" s="38"/>
      <c r="N75" s="38"/>
      <c r="O75" s="38"/>
      <c r="P75" s="38"/>
      <c r="Q75" s="38"/>
      <c r="R75" s="38"/>
      <c r="S75" s="77" t="s">
        <v>3203</v>
      </c>
      <c r="T75" s="76"/>
      <c r="Y75" s="41" t="s">
        <v>849</v>
      </c>
      <c r="Z75" s="41" t="s">
        <v>1741</v>
      </c>
      <c r="AA75" s="41" t="s">
        <v>850</v>
      </c>
      <c r="AB75" s="41"/>
      <c r="AC75" s="41"/>
      <c r="AD75" s="224" t="s">
        <v>270</v>
      </c>
      <c r="AE75" s="224" t="s">
        <v>2189</v>
      </c>
      <c r="AF75" s="225" t="s">
        <v>2081</v>
      </c>
      <c r="AG75" s="223" t="s">
        <v>2190</v>
      </c>
      <c r="AH75" s="199">
        <v>73</v>
      </c>
      <c r="AI75" s="199" t="str">
        <f ca="1">IFERROR(VLOOKUP(NDD!$J$23,INDIRECT(AM74),5,FALSE),"")</f>
        <v/>
      </c>
      <c r="AJ75" s="199" t="str">
        <f t="shared" ca="1" si="9"/>
        <v/>
      </c>
      <c r="AK75" s="199" t="str">
        <f t="shared" ca="1" si="10"/>
        <v/>
      </c>
      <c r="AL75" s="209" t="str">
        <f t="shared" ca="1" si="11"/>
        <v/>
      </c>
      <c r="AM75" s="199" t="str">
        <f t="shared" ca="1" si="15"/>
        <v/>
      </c>
      <c r="AN75" s="204">
        <v>74</v>
      </c>
      <c r="AO75" s="204" t="str">
        <f ca="1">IFERROR(VLOOKUP(NDD!$J$28,INDIRECT(AR74),5,FALSE),"")</f>
        <v/>
      </c>
      <c r="AP75" s="205" t="str">
        <f t="shared" ca="1" si="12"/>
        <v/>
      </c>
      <c r="AQ75" s="204" t="str">
        <f t="shared" ca="1" si="13"/>
        <v/>
      </c>
      <c r="AR75" s="204" t="str">
        <f t="shared" ca="1" si="14"/>
        <v/>
      </c>
      <c r="AS75" s="40" t="s">
        <v>1269</v>
      </c>
      <c r="AT75" s="40"/>
      <c r="AU75" s="40" t="s">
        <v>3906</v>
      </c>
      <c r="AV75" s="40" t="s">
        <v>4197</v>
      </c>
      <c r="AW75" s="40" t="s">
        <v>119</v>
      </c>
      <c r="AX75" s="38"/>
      <c r="AY75" s="38"/>
      <c r="AZ75" s="38"/>
      <c r="BA75" s="38"/>
      <c r="BB75" s="193" t="s">
        <v>281</v>
      </c>
      <c r="BC75" s="193" t="s">
        <v>2096</v>
      </c>
      <c r="BD75" s="204">
        <v>74</v>
      </c>
      <c r="BE75" s="204" t="str">
        <f ca="1">IFERROR(VLOOKUP(NDD!$J$23,INDIRECT(BG74),3,FALSE),"")</f>
        <v/>
      </c>
      <c r="BF75" s="205" t="str">
        <f t="shared" ca="1" si="16"/>
        <v/>
      </c>
      <c r="BG75" s="204" t="str">
        <f t="shared" ca="1" si="17"/>
        <v/>
      </c>
    </row>
    <row r="76" spans="1:59" ht="13.5" customHeight="1" x14ac:dyDescent="0.25">
      <c r="A76" s="38"/>
      <c r="B76" s="38"/>
      <c r="C76" s="38"/>
      <c r="D76" s="38"/>
      <c r="E76" s="215" t="s">
        <v>763</v>
      </c>
      <c r="F76" s="215" t="s">
        <v>3709</v>
      </c>
      <c r="G76" s="38"/>
      <c r="H76" s="38"/>
      <c r="I76" s="38"/>
      <c r="J76" s="38"/>
      <c r="K76" s="38"/>
      <c r="L76" s="38"/>
      <c r="M76" s="38"/>
      <c r="N76" s="38"/>
      <c r="O76" s="38"/>
      <c r="P76" s="38"/>
      <c r="Q76" s="38"/>
      <c r="R76" s="38"/>
      <c r="S76" s="77" t="s">
        <v>3869</v>
      </c>
      <c r="T76" s="76"/>
      <c r="Y76" s="41" t="s">
        <v>601</v>
      </c>
      <c r="Z76" s="41" t="s">
        <v>1742</v>
      </c>
      <c r="AA76" s="41" t="s">
        <v>166</v>
      </c>
      <c r="AB76" s="41"/>
      <c r="AC76" s="41"/>
      <c r="AD76" s="224" t="s">
        <v>270</v>
      </c>
      <c r="AE76" s="224" t="s">
        <v>2191</v>
      </c>
      <c r="AF76" s="225" t="s">
        <v>2081</v>
      </c>
      <c r="AG76" s="223" t="s">
        <v>2192</v>
      </c>
      <c r="AH76" s="199">
        <v>74</v>
      </c>
      <c r="AI76" s="199" t="str">
        <f ca="1">IFERROR(VLOOKUP(NDD!$J$23,INDIRECT(AM75),5,FALSE),"")</f>
        <v/>
      </c>
      <c r="AJ76" s="199" t="str">
        <f t="shared" ca="1" si="9"/>
        <v/>
      </c>
      <c r="AK76" s="199" t="str">
        <f t="shared" ca="1" si="10"/>
        <v/>
      </c>
      <c r="AL76" s="209" t="str">
        <f t="shared" ca="1" si="11"/>
        <v/>
      </c>
      <c r="AM76" s="199" t="str">
        <f t="shared" ca="1" si="15"/>
        <v/>
      </c>
      <c r="AN76" s="204">
        <v>75</v>
      </c>
      <c r="AO76" s="204" t="str">
        <f ca="1">IFERROR(VLOOKUP(NDD!$J$28,INDIRECT(AR75),5,FALSE),"")</f>
        <v/>
      </c>
      <c r="AP76" s="205" t="str">
        <f t="shared" ca="1" si="12"/>
        <v/>
      </c>
      <c r="AQ76" s="204" t="str">
        <f t="shared" ca="1" si="13"/>
        <v/>
      </c>
      <c r="AR76" s="204" t="str">
        <f t="shared" ca="1" si="14"/>
        <v/>
      </c>
      <c r="AS76" s="40" t="s">
        <v>1270</v>
      </c>
      <c r="AT76" s="40"/>
      <c r="AU76" s="40" t="s">
        <v>2823</v>
      </c>
      <c r="AV76" s="40" t="s">
        <v>1933</v>
      </c>
      <c r="AW76" s="40"/>
      <c r="AX76" s="38"/>
      <c r="AY76" s="38"/>
      <c r="AZ76" s="38"/>
      <c r="BA76" s="38"/>
      <c r="BB76" s="193" t="s">
        <v>281</v>
      </c>
      <c r="BC76" s="193" t="s">
        <v>2097</v>
      </c>
      <c r="BD76" s="204">
        <v>75</v>
      </c>
      <c r="BE76" s="204" t="str">
        <f ca="1">IFERROR(VLOOKUP(NDD!$J$23,INDIRECT(BG75),3,FALSE),"")</f>
        <v/>
      </c>
      <c r="BF76" s="205" t="str">
        <f t="shared" ca="1" si="16"/>
        <v/>
      </c>
      <c r="BG76" s="204" t="str">
        <f t="shared" ca="1" si="17"/>
        <v/>
      </c>
    </row>
    <row r="77" spans="1:59" ht="13.5" customHeight="1" x14ac:dyDescent="0.25">
      <c r="A77" s="38"/>
      <c r="B77" s="38"/>
      <c r="C77" s="38"/>
      <c r="D77" s="38"/>
      <c r="E77" s="215" t="s">
        <v>1676</v>
      </c>
      <c r="F77" s="215" t="s">
        <v>1677</v>
      </c>
      <c r="G77" s="38"/>
      <c r="H77" s="38"/>
      <c r="I77" s="38"/>
      <c r="J77" s="38"/>
      <c r="K77" s="38"/>
      <c r="L77" s="38"/>
      <c r="M77" s="38"/>
      <c r="N77" s="38"/>
      <c r="O77" s="38"/>
      <c r="P77" s="38"/>
      <c r="Q77" s="38"/>
      <c r="R77" s="38"/>
      <c r="S77" s="77" t="s">
        <v>3870</v>
      </c>
      <c r="T77" s="76"/>
      <c r="Y77" s="41" t="s">
        <v>851</v>
      </c>
      <c r="Z77" s="41" t="s">
        <v>1743</v>
      </c>
      <c r="AA77" s="41" t="s">
        <v>852</v>
      </c>
      <c r="AB77" s="41"/>
      <c r="AC77" s="41"/>
      <c r="AD77" s="224" t="s">
        <v>270</v>
      </c>
      <c r="AE77" s="224" t="s">
        <v>2193</v>
      </c>
      <c r="AF77" s="225" t="s">
        <v>2081</v>
      </c>
      <c r="AG77" s="223" t="s">
        <v>2194</v>
      </c>
      <c r="AH77" s="199">
        <v>75</v>
      </c>
      <c r="AI77" s="199" t="str">
        <f ca="1">IFERROR(VLOOKUP(NDD!$J$23,INDIRECT(AM76),5,FALSE),"")</f>
        <v/>
      </c>
      <c r="AJ77" s="199" t="str">
        <f t="shared" ca="1" si="9"/>
        <v/>
      </c>
      <c r="AK77" s="199" t="str">
        <f t="shared" ca="1" si="10"/>
        <v/>
      </c>
      <c r="AL77" s="209" t="str">
        <f t="shared" ca="1" si="11"/>
        <v/>
      </c>
      <c r="AM77" s="199" t="str">
        <f t="shared" ca="1" si="15"/>
        <v/>
      </c>
      <c r="AN77" s="204">
        <v>76</v>
      </c>
      <c r="AO77" s="204" t="str">
        <f ca="1">IFERROR(VLOOKUP(NDD!$J$28,INDIRECT(AR76),5,FALSE),"")</f>
        <v/>
      </c>
      <c r="AP77" s="205" t="str">
        <f t="shared" ca="1" si="12"/>
        <v/>
      </c>
      <c r="AQ77" s="204" t="str">
        <f t="shared" ca="1" si="13"/>
        <v/>
      </c>
      <c r="AR77" s="204" t="str">
        <f t="shared" ca="1" si="14"/>
        <v/>
      </c>
      <c r="AS77" s="40" t="s">
        <v>1271</v>
      </c>
      <c r="AT77" s="40"/>
      <c r="AU77" s="40" t="s">
        <v>448</v>
      </c>
      <c r="AV77" s="40" t="s">
        <v>4198</v>
      </c>
      <c r="AW77" s="40" t="s">
        <v>119</v>
      </c>
      <c r="AX77" s="38"/>
      <c r="AY77" s="38"/>
      <c r="AZ77" s="38"/>
      <c r="BA77" s="38"/>
      <c r="BB77" s="193" t="s">
        <v>281</v>
      </c>
      <c r="BC77" s="193" t="s">
        <v>2098</v>
      </c>
      <c r="BD77" s="204">
        <v>76</v>
      </c>
      <c r="BE77" s="204" t="str">
        <f ca="1">IFERROR(VLOOKUP(NDD!$J$23,INDIRECT(BG76),3,FALSE),"")</f>
        <v/>
      </c>
      <c r="BF77" s="205" t="str">
        <f t="shared" ca="1" si="16"/>
        <v/>
      </c>
      <c r="BG77" s="204" t="str">
        <f t="shared" ca="1" si="17"/>
        <v/>
      </c>
    </row>
    <row r="78" spans="1:59" ht="13.5" customHeight="1" x14ac:dyDescent="0.25">
      <c r="A78" s="38"/>
      <c r="B78" s="38"/>
      <c r="C78" s="38"/>
      <c r="D78" s="38"/>
      <c r="E78" s="215" t="s">
        <v>3778</v>
      </c>
      <c r="F78" s="215" t="s">
        <v>3709</v>
      </c>
      <c r="G78" s="38"/>
      <c r="H78" s="38"/>
      <c r="I78" s="38"/>
      <c r="J78" s="38"/>
      <c r="K78" s="38"/>
      <c r="L78" s="38"/>
      <c r="M78" s="38"/>
      <c r="N78" s="38"/>
      <c r="O78" s="38"/>
      <c r="P78" s="38"/>
      <c r="Q78" s="38"/>
      <c r="R78" s="38"/>
      <c r="S78" s="77" t="s">
        <v>305</v>
      </c>
      <c r="T78" s="76" t="s">
        <v>551</v>
      </c>
      <c r="Y78" s="41" t="s">
        <v>853</v>
      </c>
      <c r="Z78" s="41" t="s">
        <v>1744</v>
      </c>
      <c r="AA78" s="41" t="s">
        <v>854</v>
      </c>
      <c r="AB78" s="41"/>
      <c r="AC78" s="41"/>
      <c r="AD78" s="224" t="s">
        <v>270</v>
      </c>
      <c r="AE78" s="224" t="s">
        <v>2195</v>
      </c>
      <c r="AF78" s="225" t="s">
        <v>2081</v>
      </c>
      <c r="AG78" s="223" t="s">
        <v>2196</v>
      </c>
      <c r="AH78" s="199">
        <v>76</v>
      </c>
      <c r="AI78" s="199" t="str">
        <f ca="1">IFERROR(VLOOKUP(NDD!$J$23,INDIRECT(AM77),5,FALSE),"")</f>
        <v/>
      </c>
      <c r="AJ78" s="199" t="str">
        <f t="shared" ca="1" si="9"/>
        <v/>
      </c>
      <c r="AK78" s="199" t="str">
        <f t="shared" ca="1" si="10"/>
        <v/>
      </c>
      <c r="AL78" s="209" t="str">
        <f t="shared" ca="1" si="11"/>
        <v/>
      </c>
      <c r="AM78" s="199" t="str">
        <f t="shared" ca="1" si="15"/>
        <v/>
      </c>
      <c r="AN78" s="204">
        <v>77</v>
      </c>
      <c r="AO78" s="204" t="str">
        <f ca="1">IFERROR(VLOOKUP(NDD!$J$28,INDIRECT(AR77),5,FALSE),"")</f>
        <v/>
      </c>
      <c r="AP78" s="205" t="str">
        <f t="shared" ca="1" si="12"/>
        <v/>
      </c>
      <c r="AQ78" s="204" t="str">
        <f t="shared" ca="1" si="13"/>
        <v/>
      </c>
      <c r="AR78" s="204" t="str">
        <f t="shared" ca="1" si="14"/>
        <v/>
      </c>
      <c r="AS78" s="40" t="s">
        <v>1272</v>
      </c>
      <c r="AT78" s="40"/>
      <c r="AU78" s="40" t="s">
        <v>3919</v>
      </c>
      <c r="AV78" s="40" t="s">
        <v>4199</v>
      </c>
      <c r="AW78" s="40" t="s">
        <v>150</v>
      </c>
      <c r="AX78" s="38"/>
      <c r="AY78" s="38"/>
      <c r="AZ78" s="38"/>
      <c r="BA78" s="38"/>
      <c r="BB78" s="193" t="s">
        <v>281</v>
      </c>
      <c r="BC78" s="193" t="s">
        <v>2099</v>
      </c>
      <c r="BD78" s="204">
        <v>77</v>
      </c>
      <c r="BE78" s="204" t="str">
        <f ca="1">IFERROR(VLOOKUP(NDD!$J$23,INDIRECT(BG77),3,FALSE),"")</f>
        <v/>
      </c>
      <c r="BF78" s="205" t="str">
        <f t="shared" ca="1" si="16"/>
        <v/>
      </c>
      <c r="BG78" s="204" t="str">
        <f t="shared" ca="1" si="17"/>
        <v/>
      </c>
    </row>
    <row r="79" spans="1:59" ht="13.5" customHeight="1" x14ac:dyDescent="0.25">
      <c r="A79" s="38"/>
      <c r="B79" s="38"/>
      <c r="C79" s="38"/>
      <c r="D79" s="38"/>
      <c r="E79" s="215" t="s">
        <v>3779</v>
      </c>
      <c r="F79" s="215" t="s">
        <v>3720</v>
      </c>
      <c r="G79" s="38"/>
      <c r="H79" s="38"/>
      <c r="I79" s="38"/>
      <c r="J79" s="38"/>
      <c r="K79" s="38"/>
      <c r="L79" s="38"/>
      <c r="M79" s="38"/>
      <c r="N79" s="38"/>
      <c r="O79" s="38"/>
      <c r="P79" s="38"/>
      <c r="Q79" s="38"/>
      <c r="R79" s="38"/>
      <c r="S79" s="77" t="s">
        <v>3871</v>
      </c>
      <c r="T79" s="76"/>
      <c r="Y79" s="41" t="s">
        <v>857</v>
      </c>
      <c r="Z79" s="41" t="s">
        <v>1745</v>
      </c>
      <c r="AA79" s="41" t="s">
        <v>858</v>
      </c>
      <c r="AB79" s="41"/>
      <c r="AC79" s="41"/>
      <c r="AD79" s="224" t="s">
        <v>270</v>
      </c>
      <c r="AE79" s="224" t="s">
        <v>2197</v>
      </c>
      <c r="AF79" s="225" t="s">
        <v>2081</v>
      </c>
      <c r="AG79" s="223" t="s">
        <v>2198</v>
      </c>
      <c r="AH79" s="199">
        <v>77</v>
      </c>
      <c r="AI79" s="199" t="str">
        <f ca="1">IFERROR(VLOOKUP(NDD!$J$23,INDIRECT(AM78),5,FALSE),"")</f>
        <v/>
      </c>
      <c r="AJ79" s="199" t="str">
        <f t="shared" ca="1" si="9"/>
        <v/>
      </c>
      <c r="AK79" s="199" t="str">
        <f t="shared" ca="1" si="10"/>
        <v/>
      </c>
      <c r="AL79" s="209" t="str">
        <f t="shared" ca="1" si="11"/>
        <v/>
      </c>
      <c r="AM79" s="199" t="str">
        <f t="shared" ca="1" si="15"/>
        <v/>
      </c>
      <c r="AN79" s="204">
        <v>78</v>
      </c>
      <c r="AO79" s="204" t="str">
        <f ca="1">IFERROR(VLOOKUP(NDD!$J$28,INDIRECT(AR78),5,FALSE),"")</f>
        <v/>
      </c>
      <c r="AP79" s="205" t="str">
        <f t="shared" ca="1" si="12"/>
        <v/>
      </c>
      <c r="AQ79" s="204" t="str">
        <f t="shared" ca="1" si="13"/>
        <v/>
      </c>
      <c r="AR79" s="204" t="str">
        <f t="shared" ca="1" si="14"/>
        <v/>
      </c>
      <c r="AS79" s="40" t="s">
        <v>2824</v>
      </c>
      <c r="AT79" s="40"/>
      <c r="AU79" s="40" t="s">
        <v>2825</v>
      </c>
      <c r="AV79" s="40" t="s">
        <v>2826</v>
      </c>
      <c r="AW79" s="40" t="s">
        <v>2773</v>
      </c>
      <c r="AX79" s="38"/>
      <c r="AY79" s="38"/>
      <c r="AZ79" s="38"/>
      <c r="BA79" s="38"/>
      <c r="BB79" s="193" t="s">
        <v>281</v>
      </c>
      <c r="BC79" s="193" t="s">
        <v>2100</v>
      </c>
      <c r="BD79" s="204">
        <v>78</v>
      </c>
      <c r="BE79" s="204" t="str">
        <f ca="1">IFERROR(VLOOKUP(NDD!$J$23,INDIRECT(BG78),3,FALSE),"")</f>
        <v/>
      </c>
      <c r="BF79" s="205" t="str">
        <f t="shared" ca="1" si="16"/>
        <v/>
      </c>
      <c r="BG79" s="204" t="str">
        <f t="shared" ca="1" si="17"/>
        <v/>
      </c>
    </row>
    <row r="80" spans="1:59" ht="13.5" customHeight="1" x14ac:dyDescent="0.25">
      <c r="A80" s="38"/>
      <c r="B80" s="38"/>
      <c r="C80" s="38"/>
      <c r="D80" s="38"/>
      <c r="E80" s="215" t="s">
        <v>3780</v>
      </c>
      <c r="F80" s="215" t="s">
        <v>3720</v>
      </c>
      <c r="G80" s="38"/>
      <c r="H80" s="38"/>
      <c r="I80" s="38"/>
      <c r="J80" s="38"/>
      <c r="K80" s="38"/>
      <c r="L80" s="38"/>
      <c r="M80" s="38"/>
      <c r="N80" s="38"/>
      <c r="O80" s="38"/>
      <c r="P80" s="38"/>
      <c r="Q80" s="38"/>
      <c r="R80" s="38"/>
      <c r="S80" s="77" t="s">
        <v>3544</v>
      </c>
      <c r="T80" s="76"/>
      <c r="Y80" s="41" t="s">
        <v>587</v>
      </c>
      <c r="Z80" s="41" t="s">
        <v>1746</v>
      </c>
      <c r="AA80" s="41" t="s">
        <v>176</v>
      </c>
      <c r="AB80" s="41"/>
      <c r="AC80" s="41"/>
      <c r="AD80" s="224" t="s">
        <v>270</v>
      </c>
      <c r="AE80" s="224" t="s">
        <v>2171</v>
      </c>
      <c r="AF80" s="225" t="s">
        <v>2082</v>
      </c>
      <c r="AG80" s="223" t="s">
        <v>3558</v>
      </c>
      <c r="AH80" s="199">
        <v>78</v>
      </c>
      <c r="AI80" s="199" t="str">
        <f ca="1">IFERROR(VLOOKUP(NDD!$J$23,INDIRECT(AM79),5,FALSE),"")</f>
        <v/>
      </c>
      <c r="AJ80" s="199" t="str">
        <f t="shared" ca="1" si="9"/>
        <v/>
      </c>
      <c r="AK80" s="199" t="str">
        <f t="shared" ca="1" si="10"/>
        <v/>
      </c>
      <c r="AL80" s="209" t="str">
        <f t="shared" ca="1" si="11"/>
        <v/>
      </c>
      <c r="AM80" s="199" t="str">
        <f t="shared" ca="1" si="15"/>
        <v/>
      </c>
      <c r="AN80" s="204">
        <v>79</v>
      </c>
      <c r="AO80" s="204" t="str">
        <f ca="1">IFERROR(VLOOKUP(NDD!$J$28,INDIRECT(AR79),5,FALSE),"")</f>
        <v/>
      </c>
      <c r="AP80" s="205" t="str">
        <f t="shared" ca="1" si="12"/>
        <v/>
      </c>
      <c r="AQ80" s="204" t="str">
        <f t="shared" ca="1" si="13"/>
        <v/>
      </c>
      <c r="AR80" s="204" t="str">
        <f t="shared" ca="1" si="14"/>
        <v/>
      </c>
      <c r="AS80" s="40" t="s">
        <v>1127</v>
      </c>
      <c r="AT80" s="40"/>
      <c r="AU80" s="40" t="s">
        <v>331</v>
      </c>
      <c r="AV80" s="40" t="s">
        <v>4200</v>
      </c>
      <c r="AW80" s="40" t="s">
        <v>182</v>
      </c>
      <c r="AX80" s="38"/>
      <c r="AY80" s="38"/>
      <c r="AZ80" s="38"/>
      <c r="BA80" s="38"/>
      <c r="BB80" s="193" t="s">
        <v>281</v>
      </c>
      <c r="BC80" s="193" t="s">
        <v>2101</v>
      </c>
      <c r="BD80" s="204">
        <v>79</v>
      </c>
      <c r="BE80" s="204" t="str">
        <f ca="1">IFERROR(VLOOKUP(NDD!$J$23,INDIRECT(BG79),3,FALSE),"")</f>
        <v/>
      </c>
      <c r="BF80" s="205" t="str">
        <f t="shared" ca="1" si="16"/>
        <v/>
      </c>
      <c r="BG80" s="204" t="str">
        <f t="shared" ca="1" si="17"/>
        <v/>
      </c>
    </row>
    <row r="81" spans="1:59" ht="13.5" customHeight="1" x14ac:dyDescent="0.25">
      <c r="A81" s="38"/>
      <c r="B81" s="38"/>
      <c r="C81" s="38"/>
      <c r="D81" s="38"/>
      <c r="E81" s="38"/>
      <c r="F81" s="38"/>
      <c r="G81" s="38"/>
      <c r="H81" s="38"/>
      <c r="I81" s="38"/>
      <c r="J81" s="38"/>
      <c r="K81" s="38"/>
      <c r="L81" s="38"/>
      <c r="M81" s="38"/>
      <c r="N81" s="38"/>
      <c r="O81" s="38"/>
      <c r="P81" s="38"/>
      <c r="Q81" s="38"/>
      <c r="R81" s="38"/>
      <c r="S81" s="77" t="s">
        <v>3872</v>
      </c>
      <c r="T81" s="76"/>
      <c r="Y81" s="41" t="s">
        <v>588</v>
      </c>
      <c r="Z81" s="41" t="s">
        <v>1747</v>
      </c>
      <c r="AA81" s="41" t="s">
        <v>135</v>
      </c>
      <c r="AB81" s="41"/>
      <c r="AC81" s="41"/>
      <c r="AD81" s="224" t="s">
        <v>270</v>
      </c>
      <c r="AE81" s="224" t="s">
        <v>625</v>
      </c>
      <c r="AF81" s="225" t="s">
        <v>2082</v>
      </c>
      <c r="AG81" s="223" t="s">
        <v>2199</v>
      </c>
      <c r="AH81" s="199">
        <v>79</v>
      </c>
      <c r="AI81" s="199" t="str">
        <f ca="1">IFERROR(VLOOKUP(NDD!$J$23,INDIRECT(AM80),5,FALSE),"")</f>
        <v/>
      </c>
      <c r="AJ81" s="199" t="str">
        <f t="shared" ca="1" si="9"/>
        <v/>
      </c>
      <c r="AK81" s="199" t="str">
        <f t="shared" ca="1" si="10"/>
        <v/>
      </c>
      <c r="AL81" s="209" t="str">
        <f t="shared" ca="1" si="11"/>
        <v/>
      </c>
      <c r="AM81" s="199" t="str">
        <f t="shared" ca="1" si="15"/>
        <v/>
      </c>
      <c r="AN81" s="204">
        <v>80</v>
      </c>
      <c r="AO81" s="204" t="str">
        <f ca="1">IFERROR(VLOOKUP(NDD!$J$28,INDIRECT(AR80),5,FALSE),"")</f>
        <v/>
      </c>
      <c r="AP81" s="205" t="str">
        <f t="shared" ca="1" si="12"/>
        <v/>
      </c>
      <c r="AQ81" s="204" t="str">
        <f t="shared" ca="1" si="13"/>
        <v/>
      </c>
      <c r="AR81" s="204" t="str">
        <f t="shared" ca="1" si="14"/>
        <v/>
      </c>
      <c r="AS81" s="40" t="s">
        <v>1273</v>
      </c>
      <c r="AT81" s="40"/>
      <c r="AU81" s="40" t="s">
        <v>3923</v>
      </c>
      <c r="AV81" s="40" t="s">
        <v>4201</v>
      </c>
      <c r="AW81" s="40" t="s">
        <v>120</v>
      </c>
      <c r="AX81" s="38"/>
      <c r="AY81" s="38"/>
      <c r="AZ81" s="38"/>
      <c r="BA81" s="38"/>
      <c r="BB81" s="193" t="s">
        <v>281</v>
      </c>
      <c r="BC81" s="193" t="s">
        <v>2102</v>
      </c>
      <c r="BD81" s="204">
        <v>80</v>
      </c>
      <c r="BE81" s="204" t="str">
        <f ca="1">IFERROR(VLOOKUP(NDD!$J$23,INDIRECT(BG80),3,FALSE),"")</f>
        <v/>
      </c>
      <c r="BF81" s="205" t="str">
        <f t="shared" ca="1" si="16"/>
        <v/>
      </c>
      <c r="BG81" s="204" t="str">
        <f t="shared" ca="1" si="17"/>
        <v/>
      </c>
    </row>
    <row r="82" spans="1:59" ht="13.5" customHeight="1" x14ac:dyDescent="0.25">
      <c r="A82" s="38"/>
      <c r="B82" s="38"/>
      <c r="C82" s="38"/>
      <c r="D82" s="38"/>
      <c r="E82" s="38"/>
      <c r="F82" s="38"/>
      <c r="G82" s="38"/>
      <c r="H82" s="38"/>
      <c r="I82" s="38"/>
      <c r="J82" s="38"/>
      <c r="K82" s="38"/>
      <c r="L82" s="38"/>
      <c r="M82" s="38"/>
      <c r="N82" s="38"/>
      <c r="O82" s="38"/>
      <c r="P82" s="38"/>
      <c r="Q82" s="38"/>
      <c r="R82" s="38"/>
      <c r="S82" s="77" t="s">
        <v>306</v>
      </c>
      <c r="T82" s="76" t="s">
        <v>562</v>
      </c>
      <c r="Y82" s="41" t="s">
        <v>562</v>
      </c>
      <c r="Z82" s="41" t="s">
        <v>77</v>
      </c>
      <c r="AA82" s="41" t="s">
        <v>77</v>
      </c>
      <c r="AB82" s="41"/>
      <c r="AC82" s="41"/>
      <c r="AD82" s="224" t="s">
        <v>270</v>
      </c>
      <c r="AE82" s="224" t="s">
        <v>626</v>
      </c>
      <c r="AF82" s="225" t="s">
        <v>2082</v>
      </c>
      <c r="AG82" s="223" t="s">
        <v>2200</v>
      </c>
      <c r="AH82" s="199">
        <v>80</v>
      </c>
      <c r="AI82" s="199" t="str">
        <f ca="1">IFERROR(VLOOKUP(NDD!$J$23,INDIRECT(AM81),5,FALSE),"")</f>
        <v/>
      </c>
      <c r="AJ82" s="199" t="str">
        <f t="shared" ca="1" si="9"/>
        <v/>
      </c>
      <c r="AK82" s="199" t="str">
        <f t="shared" ca="1" si="10"/>
        <v/>
      </c>
      <c r="AL82" s="209" t="str">
        <f t="shared" ca="1" si="11"/>
        <v/>
      </c>
      <c r="AM82" s="199" t="str">
        <f t="shared" ca="1" si="15"/>
        <v/>
      </c>
      <c r="AN82" s="204">
        <v>81</v>
      </c>
      <c r="AO82" s="204" t="str">
        <f ca="1">IFERROR(VLOOKUP(NDD!$J$28,INDIRECT(AR81),5,FALSE),"")</f>
        <v/>
      </c>
      <c r="AP82" s="205" t="str">
        <f t="shared" ca="1" si="12"/>
        <v/>
      </c>
      <c r="AQ82" s="204" t="str">
        <f t="shared" ca="1" si="13"/>
        <v/>
      </c>
      <c r="AR82" s="204" t="str">
        <f t="shared" ca="1" si="14"/>
        <v/>
      </c>
      <c r="AS82" s="40" t="s">
        <v>1274</v>
      </c>
      <c r="AT82" s="40"/>
      <c r="AU82" s="40" t="s">
        <v>4130</v>
      </c>
      <c r="AV82" s="40" t="s">
        <v>4202</v>
      </c>
      <c r="AW82" s="40" t="s">
        <v>91</v>
      </c>
      <c r="AX82" s="38"/>
      <c r="AY82" s="38"/>
      <c r="AZ82" s="38"/>
      <c r="BA82" s="38"/>
      <c r="BB82" s="193" t="s">
        <v>281</v>
      </c>
      <c r="BC82" s="193" t="s">
        <v>2103</v>
      </c>
      <c r="BD82" s="204">
        <v>81</v>
      </c>
      <c r="BE82" s="204" t="str">
        <f ca="1">IFERROR(VLOOKUP(NDD!$J$23,INDIRECT(BG81),3,FALSE),"")</f>
        <v/>
      </c>
      <c r="BF82" s="205" t="str">
        <f t="shared" ca="1" si="16"/>
        <v/>
      </c>
      <c r="BG82" s="204" t="str">
        <f t="shared" ca="1" si="17"/>
        <v/>
      </c>
    </row>
    <row r="83" spans="1:59" ht="13.5" customHeight="1" x14ac:dyDescent="0.25">
      <c r="A83" s="38"/>
      <c r="B83" s="38"/>
      <c r="C83" s="38"/>
      <c r="D83" s="38"/>
      <c r="E83" s="38"/>
      <c r="F83" s="38"/>
      <c r="G83" s="38"/>
      <c r="H83" s="38"/>
      <c r="I83" s="38"/>
      <c r="J83" s="38"/>
      <c r="K83" s="38"/>
      <c r="L83" s="38"/>
      <c r="M83" s="38"/>
      <c r="N83" s="38"/>
      <c r="O83" s="38"/>
      <c r="P83" s="38"/>
      <c r="Q83" s="38"/>
      <c r="R83" s="38"/>
      <c r="S83" s="77" t="s">
        <v>3873</v>
      </c>
      <c r="T83" s="76"/>
      <c r="Y83" s="41" t="s">
        <v>863</v>
      </c>
      <c r="Z83" s="41" t="s">
        <v>1755</v>
      </c>
      <c r="AA83" s="41" t="s">
        <v>864</v>
      </c>
      <c r="AB83" s="41"/>
      <c r="AC83" s="41"/>
      <c r="AD83" s="224" t="s">
        <v>270</v>
      </c>
      <c r="AE83" s="224" t="s">
        <v>2201</v>
      </c>
      <c r="AF83" s="225" t="s">
        <v>2082</v>
      </c>
      <c r="AG83" s="223" t="s">
        <v>2202</v>
      </c>
      <c r="AH83" s="199">
        <v>81</v>
      </c>
      <c r="AI83" s="199" t="str">
        <f ca="1">IFERROR(VLOOKUP(NDD!$J$23,INDIRECT(AM82),5,FALSE),"")</f>
        <v/>
      </c>
      <c r="AJ83" s="199" t="str">
        <f t="shared" ca="1" si="9"/>
        <v/>
      </c>
      <c r="AK83" s="199" t="str">
        <f t="shared" ca="1" si="10"/>
        <v/>
      </c>
      <c r="AL83" s="209" t="str">
        <f t="shared" ca="1" si="11"/>
        <v/>
      </c>
      <c r="AM83" s="199" t="str">
        <f t="shared" ca="1" si="15"/>
        <v/>
      </c>
      <c r="AN83" s="204">
        <v>82</v>
      </c>
      <c r="AO83" s="204" t="str">
        <f ca="1">IFERROR(VLOOKUP(NDD!$J$28,INDIRECT(AR82),5,FALSE),"")</f>
        <v/>
      </c>
      <c r="AP83" s="205" t="str">
        <f t="shared" ca="1" si="12"/>
        <v/>
      </c>
      <c r="AQ83" s="204" t="str">
        <f t="shared" ca="1" si="13"/>
        <v/>
      </c>
      <c r="AR83" s="204" t="str">
        <f t="shared" ca="1" si="14"/>
        <v/>
      </c>
      <c r="AS83" s="40" t="s">
        <v>1275</v>
      </c>
      <c r="AT83" s="40"/>
      <c r="AU83" s="40" t="s">
        <v>3924</v>
      </c>
      <c r="AV83" s="40" t="s">
        <v>4203</v>
      </c>
      <c r="AW83" s="40" t="s">
        <v>131</v>
      </c>
      <c r="AX83" s="38"/>
      <c r="AY83" s="38"/>
      <c r="AZ83" s="38"/>
      <c r="BA83" s="38"/>
      <c r="BB83" s="193" t="s">
        <v>281</v>
      </c>
      <c r="BC83" s="193" t="s">
        <v>2087</v>
      </c>
      <c r="BD83" s="204">
        <v>82</v>
      </c>
      <c r="BE83" s="204" t="str">
        <f ca="1">IFERROR(VLOOKUP(NDD!$J$23,INDIRECT(BG82),3,FALSE),"")</f>
        <v/>
      </c>
      <c r="BF83" s="205" t="str">
        <f t="shared" ca="1" si="16"/>
        <v/>
      </c>
      <c r="BG83" s="204" t="str">
        <f t="shared" ca="1" si="17"/>
        <v/>
      </c>
    </row>
    <row r="84" spans="1:59" ht="13.5" customHeight="1" x14ac:dyDescent="0.25">
      <c r="A84" s="38"/>
      <c r="B84" s="38"/>
      <c r="C84" s="38"/>
      <c r="D84" s="38"/>
      <c r="E84" s="38"/>
      <c r="F84" s="38"/>
      <c r="G84" s="38"/>
      <c r="H84" s="38"/>
      <c r="I84" s="38"/>
      <c r="J84" s="38"/>
      <c r="K84" s="38"/>
      <c r="L84" s="38"/>
      <c r="M84" s="38"/>
      <c r="N84" s="38"/>
      <c r="O84" s="38"/>
      <c r="P84" s="38"/>
      <c r="Q84" s="38"/>
      <c r="R84" s="38"/>
      <c r="S84" s="77" t="s">
        <v>3874</v>
      </c>
      <c r="T84" s="76"/>
      <c r="Y84" s="41" t="s">
        <v>962</v>
      </c>
      <c r="Z84" s="41" t="s">
        <v>1748</v>
      </c>
      <c r="AA84" s="41" t="s">
        <v>963</v>
      </c>
      <c r="AB84" s="41"/>
      <c r="AC84" s="41"/>
      <c r="AD84" s="224" t="s">
        <v>270</v>
      </c>
      <c r="AE84" s="224" t="s">
        <v>627</v>
      </c>
      <c r="AF84" s="225" t="s">
        <v>2082</v>
      </c>
      <c r="AG84" s="223" t="s">
        <v>2203</v>
      </c>
      <c r="AH84" s="199">
        <v>82</v>
      </c>
      <c r="AI84" s="199" t="str">
        <f ca="1">IFERROR(VLOOKUP(NDD!$J$23,INDIRECT(AM83),5,FALSE),"")</f>
        <v/>
      </c>
      <c r="AJ84" s="199" t="str">
        <f t="shared" ca="1" si="9"/>
        <v/>
      </c>
      <c r="AK84" s="199" t="str">
        <f t="shared" ca="1" si="10"/>
        <v/>
      </c>
      <c r="AL84" s="209" t="str">
        <f t="shared" ca="1" si="11"/>
        <v/>
      </c>
      <c r="AM84" s="199" t="str">
        <f t="shared" ca="1" si="15"/>
        <v/>
      </c>
      <c r="AN84" s="204">
        <v>83</v>
      </c>
      <c r="AO84" s="204" t="str">
        <f ca="1">IFERROR(VLOOKUP(NDD!$J$28,INDIRECT(AR83),5,FALSE),"")</f>
        <v/>
      </c>
      <c r="AP84" s="205" t="str">
        <f t="shared" ca="1" si="12"/>
        <v/>
      </c>
      <c r="AQ84" s="204" t="str">
        <f t="shared" ca="1" si="13"/>
        <v/>
      </c>
      <c r="AR84" s="204" t="str">
        <f t="shared" ca="1" si="14"/>
        <v/>
      </c>
      <c r="AS84" s="40" t="s">
        <v>1276</v>
      </c>
      <c r="AT84" s="40"/>
      <c r="AU84" s="40" t="s">
        <v>3925</v>
      </c>
      <c r="AV84" s="40" t="s">
        <v>4204</v>
      </c>
      <c r="AW84" s="40" t="s">
        <v>128</v>
      </c>
      <c r="AX84" s="38"/>
      <c r="AY84" s="38"/>
      <c r="AZ84" s="38"/>
      <c r="BA84" s="38"/>
      <c r="BB84" s="193" t="s">
        <v>281</v>
      </c>
      <c r="BC84" s="193" t="s">
        <v>2104</v>
      </c>
      <c r="BD84" s="204">
        <v>83</v>
      </c>
      <c r="BE84" s="204" t="str">
        <f ca="1">IFERROR(VLOOKUP(NDD!$J$23,INDIRECT(BG83),3,FALSE),"")</f>
        <v/>
      </c>
      <c r="BF84" s="205" t="str">
        <f t="shared" ca="1" si="16"/>
        <v/>
      </c>
      <c r="BG84" s="204" t="str">
        <f t="shared" ca="1" si="17"/>
        <v/>
      </c>
    </row>
    <row r="85" spans="1:59" ht="13.5" customHeight="1" x14ac:dyDescent="0.25">
      <c r="A85" s="38"/>
      <c r="B85" s="38"/>
      <c r="C85" s="38"/>
      <c r="D85" s="38"/>
      <c r="E85" s="38"/>
      <c r="F85" s="38"/>
      <c r="G85" s="38"/>
      <c r="H85" s="38"/>
      <c r="I85" s="38"/>
      <c r="J85" s="38"/>
      <c r="K85" s="38"/>
      <c r="L85" s="38"/>
      <c r="M85" s="38"/>
      <c r="N85" s="38"/>
      <c r="O85" s="38"/>
      <c r="P85" s="38"/>
      <c r="Q85" s="38"/>
      <c r="R85" s="38"/>
      <c r="S85" s="77" t="s">
        <v>3875</v>
      </c>
      <c r="T85" s="76"/>
      <c r="Y85" s="41" t="s">
        <v>859</v>
      </c>
      <c r="Z85" s="41" t="s">
        <v>94</v>
      </c>
      <c r="AA85" s="41" t="s">
        <v>94</v>
      </c>
      <c r="AB85" s="41"/>
      <c r="AC85" s="41"/>
      <c r="AD85" s="224" t="s">
        <v>270</v>
      </c>
      <c r="AE85" s="224" t="s">
        <v>628</v>
      </c>
      <c r="AF85" s="225" t="s">
        <v>2082</v>
      </c>
      <c r="AG85" s="223" t="s">
        <v>2204</v>
      </c>
      <c r="AH85" s="199">
        <v>83</v>
      </c>
      <c r="AI85" s="199" t="str">
        <f ca="1">IFERROR(VLOOKUP(NDD!$J$23,INDIRECT(AM84),5,FALSE),"")</f>
        <v/>
      </c>
      <c r="AJ85" s="199" t="str">
        <f t="shared" ca="1" si="9"/>
        <v/>
      </c>
      <c r="AK85" s="199" t="str">
        <f t="shared" ca="1" si="10"/>
        <v/>
      </c>
      <c r="AL85" s="209" t="str">
        <f t="shared" ca="1" si="11"/>
        <v/>
      </c>
      <c r="AM85" s="199" t="str">
        <f t="shared" ca="1" si="15"/>
        <v/>
      </c>
      <c r="AN85" s="204">
        <v>84</v>
      </c>
      <c r="AO85" s="204" t="str">
        <f ca="1">IFERROR(VLOOKUP(NDD!$J$28,INDIRECT(AR84),5,FALSE),"")</f>
        <v/>
      </c>
      <c r="AP85" s="205" t="str">
        <f t="shared" ca="1" si="12"/>
        <v/>
      </c>
      <c r="AQ85" s="204" t="str">
        <f t="shared" ca="1" si="13"/>
        <v/>
      </c>
      <c r="AR85" s="204" t="str">
        <f t="shared" ca="1" si="14"/>
        <v/>
      </c>
      <c r="AS85" s="40" t="s">
        <v>1277</v>
      </c>
      <c r="AT85" s="40"/>
      <c r="AU85" s="40" t="s">
        <v>332</v>
      </c>
      <c r="AV85" s="40" t="s">
        <v>4205</v>
      </c>
      <c r="AW85" s="40" t="s">
        <v>133</v>
      </c>
      <c r="AX85" s="38"/>
      <c r="AY85" s="38"/>
      <c r="AZ85" s="38"/>
      <c r="BA85" s="38"/>
      <c r="BB85" s="193" t="s">
        <v>281</v>
      </c>
      <c r="BC85" s="193" t="s">
        <v>2088</v>
      </c>
      <c r="BD85" s="204">
        <v>84</v>
      </c>
      <c r="BE85" s="204" t="str">
        <f ca="1">IFERROR(VLOOKUP(NDD!$J$23,INDIRECT(BG84),3,FALSE),"")</f>
        <v/>
      </c>
      <c r="BF85" s="205" t="str">
        <f t="shared" ca="1" si="16"/>
        <v/>
      </c>
      <c r="BG85" s="204" t="str">
        <f t="shared" ca="1" si="17"/>
        <v/>
      </c>
    </row>
    <row r="86" spans="1:59" ht="13.5" customHeight="1" x14ac:dyDescent="0.25">
      <c r="A86" s="38"/>
      <c r="B86" s="38"/>
      <c r="C86" s="38"/>
      <c r="D86" s="38"/>
      <c r="E86" s="38"/>
      <c r="F86" s="38"/>
      <c r="G86" s="38"/>
      <c r="H86" s="38"/>
      <c r="I86" s="38"/>
      <c r="J86" s="38"/>
      <c r="K86" s="38"/>
      <c r="L86" s="38"/>
      <c r="M86" s="38"/>
      <c r="N86" s="38"/>
      <c r="O86" s="38"/>
      <c r="P86" s="38"/>
      <c r="Q86" s="38"/>
      <c r="R86" s="38"/>
      <c r="S86" s="77" t="s">
        <v>3070</v>
      </c>
      <c r="T86" s="76"/>
      <c r="Y86" s="41" t="s">
        <v>872</v>
      </c>
      <c r="Z86" s="41" t="s">
        <v>1749</v>
      </c>
      <c r="AA86" s="41" t="s">
        <v>178</v>
      </c>
      <c r="AB86" s="41"/>
      <c r="AC86" s="41"/>
      <c r="AD86" s="224" t="s">
        <v>270</v>
      </c>
      <c r="AE86" s="224" t="s">
        <v>2058</v>
      </c>
      <c r="AF86" s="225" t="s">
        <v>2053</v>
      </c>
      <c r="AG86" s="223" t="s">
        <v>2248</v>
      </c>
      <c r="AH86" s="199">
        <v>84</v>
      </c>
      <c r="AI86" s="199" t="str">
        <f ca="1">IFERROR(VLOOKUP(NDD!$J$23,INDIRECT(AM85),5,FALSE),"")</f>
        <v/>
      </c>
      <c r="AJ86" s="199" t="str">
        <f t="shared" ca="1" si="9"/>
        <v/>
      </c>
      <c r="AK86" s="199" t="str">
        <f t="shared" ca="1" si="10"/>
        <v/>
      </c>
      <c r="AL86" s="209" t="str">
        <f t="shared" ca="1" si="11"/>
        <v/>
      </c>
      <c r="AM86" s="199" t="str">
        <f t="shared" ca="1" si="15"/>
        <v/>
      </c>
      <c r="AN86" s="204">
        <v>85</v>
      </c>
      <c r="AO86" s="204" t="str">
        <f ca="1">IFERROR(VLOOKUP(NDD!$J$28,INDIRECT(AR85),5,FALSE),"")</f>
        <v/>
      </c>
      <c r="AP86" s="205" t="str">
        <f t="shared" ca="1" si="12"/>
        <v/>
      </c>
      <c r="AQ86" s="204" t="str">
        <f t="shared" ca="1" si="13"/>
        <v/>
      </c>
      <c r="AR86" s="204" t="str">
        <f t="shared" ca="1" si="14"/>
        <v/>
      </c>
      <c r="AS86" s="40" t="s">
        <v>1278</v>
      </c>
      <c r="AT86" s="40"/>
      <c r="AU86" s="40" t="s">
        <v>3926</v>
      </c>
      <c r="AV86" s="40" t="s">
        <v>4206</v>
      </c>
      <c r="AW86" s="40" t="s">
        <v>83</v>
      </c>
      <c r="AX86" s="38"/>
      <c r="AY86" s="38"/>
      <c r="AZ86" s="38"/>
      <c r="BA86" s="38"/>
      <c r="BB86" s="193" t="s">
        <v>281</v>
      </c>
      <c r="BC86" s="193" t="s">
        <v>2105</v>
      </c>
      <c r="BD86" s="204">
        <v>85</v>
      </c>
      <c r="BE86" s="204" t="str">
        <f ca="1">IFERROR(VLOOKUP(NDD!$J$23,INDIRECT(BG85),3,FALSE),"")</f>
        <v/>
      </c>
      <c r="BF86" s="205" t="str">
        <f t="shared" ca="1" si="16"/>
        <v/>
      </c>
      <c r="BG86" s="204" t="str">
        <f t="shared" ca="1" si="17"/>
        <v/>
      </c>
    </row>
    <row r="87" spans="1:59" ht="13.5" customHeight="1" x14ac:dyDescent="0.25">
      <c r="A87" s="38"/>
      <c r="B87" s="38"/>
      <c r="C87" s="38"/>
      <c r="D87" s="38"/>
      <c r="E87" s="38"/>
      <c r="F87" s="38"/>
      <c r="G87" s="38"/>
      <c r="H87" s="38"/>
      <c r="I87" s="38"/>
      <c r="J87" s="38"/>
      <c r="K87" s="38"/>
      <c r="L87" s="38"/>
      <c r="M87" s="38"/>
      <c r="N87" s="38"/>
      <c r="O87" s="38"/>
      <c r="P87" s="38"/>
      <c r="Q87" s="38"/>
      <c r="R87" s="38"/>
      <c r="S87" s="77" t="s">
        <v>2793</v>
      </c>
      <c r="T87" s="76"/>
      <c r="Y87" s="41" t="s">
        <v>862</v>
      </c>
      <c r="Z87" s="41" t="s">
        <v>1750</v>
      </c>
      <c r="AA87" s="41" t="s">
        <v>139</v>
      </c>
      <c r="AB87" s="41"/>
      <c r="AC87" s="41"/>
      <c r="AD87" s="224" t="s">
        <v>270</v>
      </c>
      <c r="AE87" s="224" t="s">
        <v>680</v>
      </c>
      <c r="AF87" s="225" t="s">
        <v>2053</v>
      </c>
      <c r="AG87" s="223" t="s">
        <v>2600</v>
      </c>
      <c r="AH87" s="199">
        <v>85</v>
      </c>
      <c r="AI87" s="199" t="str">
        <f ca="1">IFERROR(VLOOKUP(NDD!$J$23,INDIRECT(AM86),5,FALSE),"")</f>
        <v/>
      </c>
      <c r="AJ87" s="199" t="str">
        <f t="shared" ca="1" si="9"/>
        <v/>
      </c>
      <c r="AK87" s="199" t="str">
        <f t="shared" ca="1" si="10"/>
        <v/>
      </c>
      <c r="AL87" s="209" t="str">
        <f t="shared" ca="1" si="11"/>
        <v/>
      </c>
      <c r="AM87" s="199" t="str">
        <f t="shared" ca="1" si="15"/>
        <v/>
      </c>
      <c r="AN87" s="204">
        <v>86</v>
      </c>
      <c r="AO87" s="204" t="str">
        <f ca="1">IFERROR(VLOOKUP(NDD!$J$28,INDIRECT(AR86),5,FALSE),"")</f>
        <v/>
      </c>
      <c r="AP87" s="205" t="str">
        <f t="shared" ca="1" si="12"/>
        <v/>
      </c>
      <c r="AQ87" s="204" t="str">
        <f t="shared" ca="1" si="13"/>
        <v/>
      </c>
      <c r="AR87" s="204" t="str">
        <f t="shared" ca="1" si="14"/>
        <v/>
      </c>
      <c r="AS87" s="40" t="s">
        <v>1279</v>
      </c>
      <c r="AT87" s="40"/>
      <c r="AU87" s="40" t="s">
        <v>3899</v>
      </c>
      <c r="AV87" s="40" t="s">
        <v>4207</v>
      </c>
      <c r="AW87" s="40" t="s">
        <v>210</v>
      </c>
      <c r="AX87" s="38"/>
      <c r="AY87" s="38"/>
      <c r="AZ87" s="38"/>
      <c r="BA87" s="38"/>
      <c r="BB87" s="193" t="s">
        <v>281</v>
      </c>
      <c r="BC87" s="193" t="s">
        <v>2106</v>
      </c>
      <c r="BD87" s="204">
        <v>86</v>
      </c>
      <c r="BE87" s="204" t="str">
        <f ca="1">IFERROR(VLOOKUP(NDD!$J$23,INDIRECT(BG86),3,FALSE),"")</f>
        <v/>
      </c>
      <c r="BF87" s="205" t="str">
        <f t="shared" ca="1" si="16"/>
        <v/>
      </c>
      <c r="BG87" s="204" t="str">
        <f t="shared" ca="1" si="17"/>
        <v/>
      </c>
    </row>
    <row r="88" spans="1:59" ht="13.5" customHeight="1" x14ac:dyDescent="0.25">
      <c r="A88" s="38"/>
      <c r="B88" s="38"/>
      <c r="C88" s="38"/>
      <c r="D88" s="38"/>
      <c r="E88" s="38"/>
      <c r="F88" s="38"/>
      <c r="G88" s="38"/>
      <c r="H88" s="38"/>
      <c r="I88" s="38"/>
      <c r="J88" s="38"/>
      <c r="K88" s="38"/>
      <c r="L88" s="38"/>
      <c r="M88" s="38"/>
      <c r="N88" s="38"/>
      <c r="O88" s="38"/>
      <c r="P88" s="38"/>
      <c r="Q88" s="38"/>
      <c r="R88" s="38"/>
      <c r="S88" s="77" t="s">
        <v>3876</v>
      </c>
      <c r="T88" s="76"/>
      <c r="Y88" s="41" t="s">
        <v>558</v>
      </c>
      <c r="Z88" s="41" t="s">
        <v>1751</v>
      </c>
      <c r="AA88" s="41" t="s">
        <v>120</v>
      </c>
      <c r="AB88" s="41"/>
      <c r="AC88" s="41"/>
      <c r="AD88" s="224" t="s">
        <v>270</v>
      </c>
      <c r="AE88" s="224" t="s">
        <v>712</v>
      </c>
      <c r="AF88" s="225" t="s">
        <v>2053</v>
      </c>
      <c r="AG88" s="223" t="s">
        <v>2601</v>
      </c>
      <c r="AH88" s="199">
        <v>86</v>
      </c>
      <c r="AI88" s="199" t="str">
        <f ca="1">IFERROR(VLOOKUP(NDD!$J$23,INDIRECT(AM87),5,FALSE),"")</f>
        <v/>
      </c>
      <c r="AJ88" s="199" t="str">
        <f t="shared" ca="1" si="9"/>
        <v/>
      </c>
      <c r="AK88" s="199" t="str">
        <f t="shared" ca="1" si="10"/>
        <v/>
      </c>
      <c r="AL88" s="209" t="str">
        <f t="shared" ca="1" si="11"/>
        <v/>
      </c>
      <c r="AM88" s="199" t="str">
        <f t="shared" ca="1" si="15"/>
        <v/>
      </c>
      <c r="AN88" s="204">
        <v>87</v>
      </c>
      <c r="AO88" s="204" t="str">
        <f ca="1">IFERROR(VLOOKUP(NDD!$J$28,INDIRECT(AR87),5,FALSE),"")</f>
        <v/>
      </c>
      <c r="AP88" s="205" t="str">
        <f t="shared" ca="1" si="12"/>
        <v/>
      </c>
      <c r="AQ88" s="204" t="str">
        <f t="shared" ca="1" si="13"/>
        <v/>
      </c>
      <c r="AR88" s="204" t="str">
        <f t="shared" ca="1" si="14"/>
        <v/>
      </c>
      <c r="AS88" s="40" t="s">
        <v>1128</v>
      </c>
      <c r="AT88" s="40"/>
      <c r="AU88" s="40" t="s">
        <v>536</v>
      </c>
      <c r="AV88" s="40" t="s">
        <v>4208</v>
      </c>
      <c r="AW88" s="40" t="s">
        <v>119</v>
      </c>
      <c r="AX88" s="38"/>
      <c r="AY88" s="38"/>
      <c r="AZ88" s="38"/>
      <c r="BA88" s="38"/>
      <c r="BB88" s="193" t="s">
        <v>281</v>
      </c>
      <c r="BC88" s="193" t="s">
        <v>2107</v>
      </c>
      <c r="BD88" s="204">
        <v>87</v>
      </c>
      <c r="BE88" s="204" t="str">
        <f ca="1">IFERROR(VLOOKUP(NDD!$J$23,INDIRECT(BG87),3,FALSE),"")</f>
        <v/>
      </c>
      <c r="BF88" s="205" t="str">
        <f t="shared" ca="1" si="16"/>
        <v/>
      </c>
      <c r="BG88" s="204" t="str">
        <f t="shared" ca="1" si="17"/>
        <v/>
      </c>
    </row>
    <row r="89" spans="1:59" ht="13.5" customHeight="1" x14ac:dyDescent="0.25">
      <c r="A89" s="38"/>
      <c r="B89" s="38"/>
      <c r="C89" s="38"/>
      <c r="D89" s="38"/>
      <c r="E89" s="38"/>
      <c r="F89" s="38"/>
      <c r="G89" s="38"/>
      <c r="H89" s="38"/>
      <c r="I89" s="38"/>
      <c r="J89" s="38"/>
      <c r="K89" s="38"/>
      <c r="L89" s="38"/>
      <c r="M89" s="38"/>
      <c r="N89" s="38"/>
      <c r="O89" s="38"/>
      <c r="P89" s="38"/>
      <c r="Q89" s="38"/>
      <c r="R89" s="38"/>
      <c r="S89" s="77" t="s">
        <v>3877</v>
      </c>
      <c r="T89" s="76"/>
      <c r="Y89" s="41" t="s">
        <v>867</v>
      </c>
      <c r="Z89" s="41" t="s">
        <v>72</v>
      </c>
      <c r="AA89" s="41" t="s">
        <v>72</v>
      </c>
      <c r="AB89" s="41"/>
      <c r="AC89" s="41"/>
      <c r="AD89" s="224" t="s">
        <v>270</v>
      </c>
      <c r="AE89" s="224" t="s">
        <v>2699</v>
      </c>
      <c r="AF89" s="225" t="s">
        <v>2053</v>
      </c>
      <c r="AG89" s="223" t="s">
        <v>2700</v>
      </c>
      <c r="AH89" s="199">
        <v>87</v>
      </c>
      <c r="AI89" s="199" t="str">
        <f ca="1">IFERROR(VLOOKUP(NDD!$J$23,INDIRECT(AM88),5,FALSE),"")</f>
        <v/>
      </c>
      <c r="AJ89" s="199" t="str">
        <f t="shared" ca="1" si="9"/>
        <v/>
      </c>
      <c r="AK89" s="199" t="str">
        <f t="shared" ca="1" si="10"/>
        <v/>
      </c>
      <c r="AL89" s="209" t="str">
        <f t="shared" ca="1" si="11"/>
        <v/>
      </c>
      <c r="AM89" s="199" t="str">
        <f t="shared" ca="1" si="15"/>
        <v/>
      </c>
      <c r="AN89" s="204">
        <v>88</v>
      </c>
      <c r="AO89" s="204" t="str">
        <f ca="1">IFERROR(VLOOKUP(NDD!$J$28,INDIRECT(AR88),5,FALSE),"")</f>
        <v/>
      </c>
      <c r="AP89" s="205" t="str">
        <f t="shared" ca="1" si="12"/>
        <v/>
      </c>
      <c r="AQ89" s="204" t="str">
        <f t="shared" ca="1" si="13"/>
        <v/>
      </c>
      <c r="AR89" s="204" t="str">
        <f t="shared" ca="1" si="14"/>
        <v/>
      </c>
      <c r="AS89" s="40" t="s">
        <v>1280</v>
      </c>
      <c r="AT89" s="40"/>
      <c r="AU89" s="40" t="s">
        <v>3901</v>
      </c>
      <c r="AV89" s="40" t="s">
        <v>4209</v>
      </c>
      <c r="AW89" s="40" t="s">
        <v>119</v>
      </c>
      <c r="AX89" s="38"/>
      <c r="AY89" s="38"/>
      <c r="AZ89" s="38"/>
      <c r="BA89" s="38"/>
      <c r="BB89" s="193" t="s">
        <v>281</v>
      </c>
      <c r="BC89" s="193" t="s">
        <v>2108</v>
      </c>
      <c r="BD89" s="204">
        <v>88</v>
      </c>
      <c r="BE89" s="204" t="str">
        <f ca="1">IFERROR(VLOOKUP(NDD!$J$23,INDIRECT(BG88),3,FALSE),"")</f>
        <v/>
      </c>
      <c r="BF89" s="205" t="str">
        <f t="shared" ca="1" si="16"/>
        <v/>
      </c>
      <c r="BG89" s="204" t="str">
        <f t="shared" ca="1" si="17"/>
        <v/>
      </c>
    </row>
    <row r="90" spans="1:59" ht="13.5" customHeight="1" x14ac:dyDescent="0.25">
      <c r="A90" s="38"/>
      <c r="B90" s="38"/>
      <c r="C90" s="38"/>
      <c r="D90" s="38"/>
      <c r="E90" s="38"/>
      <c r="F90" s="38"/>
      <c r="G90" s="38"/>
      <c r="H90" s="38"/>
      <c r="I90" s="38"/>
      <c r="J90" s="38"/>
      <c r="K90" s="38"/>
      <c r="L90" s="38"/>
      <c r="M90" s="38"/>
      <c r="N90" s="38"/>
      <c r="O90" s="38"/>
      <c r="P90" s="38"/>
      <c r="Q90" s="38"/>
      <c r="R90" s="38"/>
      <c r="S90" s="77" t="s">
        <v>2799</v>
      </c>
      <c r="T90" s="76"/>
      <c r="Y90" s="41" t="s">
        <v>868</v>
      </c>
      <c r="Z90" s="41" t="s">
        <v>869</v>
      </c>
      <c r="AA90" s="41" t="s">
        <v>869</v>
      </c>
      <c r="AB90" s="41"/>
      <c r="AC90" s="41"/>
      <c r="AD90" s="224" t="s">
        <v>270</v>
      </c>
      <c r="AE90" s="224" t="s">
        <v>715</v>
      </c>
      <c r="AF90" s="225" t="s">
        <v>2053</v>
      </c>
      <c r="AG90" s="223" t="s">
        <v>3559</v>
      </c>
      <c r="AH90" s="199">
        <v>88</v>
      </c>
      <c r="AI90" s="199" t="str">
        <f ca="1">IFERROR(VLOOKUP(NDD!$J$23,INDIRECT(AM89),5,FALSE),"")</f>
        <v/>
      </c>
      <c r="AJ90" s="199" t="str">
        <f t="shared" ca="1" si="9"/>
        <v/>
      </c>
      <c r="AK90" s="199" t="str">
        <f t="shared" ca="1" si="10"/>
        <v/>
      </c>
      <c r="AL90" s="209" t="str">
        <f t="shared" ca="1" si="11"/>
        <v/>
      </c>
      <c r="AM90" s="199" t="str">
        <f t="shared" ca="1" si="15"/>
        <v/>
      </c>
      <c r="AN90" s="204">
        <v>89</v>
      </c>
      <c r="AO90" s="204" t="str">
        <f ca="1">IFERROR(VLOOKUP(NDD!$J$28,INDIRECT(AR89),5,FALSE),"")</f>
        <v/>
      </c>
      <c r="AP90" s="205" t="str">
        <f t="shared" ca="1" si="12"/>
        <v/>
      </c>
      <c r="AQ90" s="204" t="str">
        <f t="shared" ca="1" si="13"/>
        <v/>
      </c>
      <c r="AR90" s="204" t="str">
        <f t="shared" ca="1" si="14"/>
        <v/>
      </c>
      <c r="AS90" s="40" t="s">
        <v>2827</v>
      </c>
      <c r="AT90" s="40"/>
      <c r="AU90" s="40" t="s">
        <v>2828</v>
      </c>
      <c r="AV90" s="40" t="s">
        <v>2829</v>
      </c>
      <c r="AW90" s="40" t="s">
        <v>2748</v>
      </c>
      <c r="AX90" s="38"/>
      <c r="AY90" s="38"/>
      <c r="AZ90" s="38"/>
      <c r="BA90" s="38"/>
      <c r="BB90" s="193" t="s">
        <v>281</v>
      </c>
      <c r="BC90" s="193" t="s">
        <v>2109</v>
      </c>
      <c r="BD90" s="204">
        <v>89</v>
      </c>
      <c r="BE90" s="204" t="str">
        <f ca="1">IFERROR(VLOOKUP(NDD!$J$23,INDIRECT(BG89),3,FALSE),"")</f>
        <v/>
      </c>
      <c r="BF90" s="205" t="str">
        <f t="shared" ca="1" si="16"/>
        <v/>
      </c>
      <c r="BG90" s="204" t="str">
        <f t="shared" ca="1" si="17"/>
        <v/>
      </c>
    </row>
    <row r="91" spans="1:59" ht="13.5" customHeight="1" x14ac:dyDescent="0.25">
      <c r="A91" s="38"/>
      <c r="B91" s="38"/>
      <c r="C91" s="38"/>
      <c r="D91" s="38"/>
      <c r="E91" s="38"/>
      <c r="F91" s="38"/>
      <c r="G91" s="38"/>
      <c r="H91" s="38"/>
      <c r="I91" s="38"/>
      <c r="J91" s="38"/>
      <c r="K91" s="38"/>
      <c r="L91" s="38"/>
      <c r="M91" s="38"/>
      <c r="N91" s="38"/>
      <c r="O91" s="38"/>
      <c r="P91" s="38"/>
      <c r="Q91" s="38"/>
      <c r="R91" s="38"/>
      <c r="S91" s="77" t="s">
        <v>2800</v>
      </c>
      <c r="T91" s="76"/>
      <c r="Y91" s="41" t="s">
        <v>878</v>
      </c>
      <c r="Z91" s="41" t="s">
        <v>1752</v>
      </c>
      <c r="AA91" s="41" t="s">
        <v>137</v>
      </c>
      <c r="AB91" s="41"/>
      <c r="AC91" s="41"/>
      <c r="AD91" s="224" t="s">
        <v>270</v>
      </c>
      <c r="AE91" s="224" t="s">
        <v>621</v>
      </c>
      <c r="AF91" s="225" t="s">
        <v>2144</v>
      </c>
      <c r="AG91" s="223" t="s">
        <v>2145</v>
      </c>
      <c r="AH91" s="199">
        <v>89</v>
      </c>
      <c r="AI91" s="199" t="str">
        <f ca="1">IFERROR(VLOOKUP(NDD!$J$23,INDIRECT(AM90),5,FALSE),"")</f>
        <v/>
      </c>
      <c r="AJ91" s="199" t="str">
        <f t="shared" ca="1" si="9"/>
        <v/>
      </c>
      <c r="AK91" s="199" t="str">
        <f t="shared" ca="1" si="10"/>
        <v/>
      </c>
      <c r="AL91" s="209" t="str">
        <f t="shared" ca="1" si="11"/>
        <v/>
      </c>
      <c r="AM91" s="199" t="str">
        <f t="shared" ca="1" si="15"/>
        <v/>
      </c>
      <c r="AN91" s="204">
        <v>90</v>
      </c>
      <c r="AO91" s="204" t="str">
        <f ca="1">IFERROR(VLOOKUP(NDD!$J$28,INDIRECT(AR90),5,FALSE),"")</f>
        <v/>
      </c>
      <c r="AP91" s="205" t="str">
        <f t="shared" ca="1" si="12"/>
        <v/>
      </c>
      <c r="AQ91" s="204" t="str">
        <f t="shared" ca="1" si="13"/>
        <v/>
      </c>
      <c r="AR91" s="204" t="str">
        <f t="shared" ca="1" si="14"/>
        <v/>
      </c>
      <c r="AS91" s="40" t="s">
        <v>1281</v>
      </c>
      <c r="AT91" s="40"/>
      <c r="AU91" s="40" t="s">
        <v>3900</v>
      </c>
      <c r="AV91" s="40" t="s">
        <v>4210</v>
      </c>
      <c r="AW91" s="40" t="s">
        <v>123</v>
      </c>
      <c r="AX91" s="38"/>
      <c r="AY91" s="38"/>
      <c r="AZ91" s="38"/>
      <c r="BA91" s="38"/>
      <c r="BB91" s="193" t="s">
        <v>281</v>
      </c>
      <c r="BC91" s="193" t="s">
        <v>2051</v>
      </c>
      <c r="BD91" s="204">
        <v>90</v>
      </c>
      <c r="BE91" s="204" t="str">
        <f ca="1">IFERROR(VLOOKUP(NDD!$J$23,INDIRECT(BG90),3,FALSE),"")</f>
        <v/>
      </c>
      <c r="BF91" s="205" t="str">
        <f t="shared" ca="1" si="16"/>
        <v/>
      </c>
      <c r="BG91" s="204" t="str">
        <f t="shared" ca="1" si="17"/>
        <v/>
      </c>
    </row>
    <row r="92" spans="1:59" ht="13.5" customHeight="1" x14ac:dyDescent="0.25">
      <c r="A92" s="38"/>
      <c r="B92" s="38"/>
      <c r="C92" s="38"/>
      <c r="D92" s="38"/>
      <c r="E92" s="38"/>
      <c r="F92" s="38"/>
      <c r="G92" s="38"/>
      <c r="H92" s="38"/>
      <c r="I92" s="38"/>
      <c r="J92" s="38"/>
      <c r="K92" s="38"/>
      <c r="L92" s="38"/>
      <c r="M92" s="38"/>
      <c r="N92" s="38"/>
      <c r="O92" s="38"/>
      <c r="P92" s="38"/>
      <c r="Q92" s="38"/>
      <c r="R92" s="38"/>
      <c r="S92" s="77" t="s">
        <v>3878</v>
      </c>
      <c r="T92" s="76"/>
      <c r="Y92" s="41" t="s">
        <v>870</v>
      </c>
      <c r="Z92" s="41" t="s">
        <v>1753</v>
      </c>
      <c r="AA92" s="41" t="s">
        <v>871</v>
      </c>
      <c r="AB92" s="41"/>
      <c r="AC92" s="41"/>
      <c r="AD92" s="224" t="s">
        <v>269</v>
      </c>
      <c r="AE92" s="224" t="s">
        <v>2057</v>
      </c>
      <c r="AF92" s="225" t="s">
        <v>2052</v>
      </c>
      <c r="AG92" s="223" t="s">
        <v>2184</v>
      </c>
      <c r="AH92" s="199">
        <v>90</v>
      </c>
      <c r="AI92" s="199" t="str">
        <f ca="1">IFERROR(VLOOKUP(NDD!$J$23,INDIRECT(AM91),5,FALSE),"")</f>
        <v/>
      </c>
      <c r="AJ92" s="199" t="str">
        <f t="shared" ref="AJ92:AJ155" ca="1" si="18">IFERROR(INDIRECT("AF"&amp;AI92+2),"")</f>
        <v/>
      </c>
      <c r="AK92" s="199" t="str">
        <f t="shared" ref="AK92:AK155" ca="1" si="19">IFERROR(INDIRECT("AE"&amp;AI92+2),"")</f>
        <v/>
      </c>
      <c r="AL92" s="209" t="str">
        <f t="shared" ref="AL92:AL155" ca="1" si="20">IFERROR(INDIRECT("AG"&amp;AI92+2),"")</f>
        <v/>
      </c>
      <c r="AM92" s="199" t="str">
        <f t="shared" ca="1" si="15"/>
        <v/>
      </c>
      <c r="AN92" s="204">
        <v>91</v>
      </c>
      <c r="AO92" s="204" t="str">
        <f ca="1">IFERROR(VLOOKUP(NDD!$J$28,INDIRECT(AR91),5,FALSE),"")</f>
        <v/>
      </c>
      <c r="AP92" s="205" t="str">
        <f t="shared" ca="1" si="12"/>
        <v/>
      </c>
      <c r="AQ92" s="204" t="str">
        <f t="shared" ca="1" si="13"/>
        <v/>
      </c>
      <c r="AR92" s="204" t="str">
        <f t="shared" ca="1" si="14"/>
        <v/>
      </c>
      <c r="AS92" s="40" t="s">
        <v>1282</v>
      </c>
      <c r="AT92" s="40"/>
      <c r="AU92" s="40" t="s">
        <v>2830</v>
      </c>
      <c r="AV92" s="40" t="s">
        <v>1934</v>
      </c>
      <c r="AW92" s="40"/>
      <c r="AX92" s="38"/>
      <c r="AY92" s="38"/>
      <c r="AZ92" s="38"/>
      <c r="BA92" s="38"/>
      <c r="BB92" s="193" t="s">
        <v>281</v>
      </c>
      <c r="BC92" s="193" t="s">
        <v>2052</v>
      </c>
      <c r="BD92" s="204">
        <v>91</v>
      </c>
      <c r="BE92" s="204" t="str">
        <f ca="1">IFERROR(VLOOKUP(NDD!$J$23,INDIRECT(BG91),3,FALSE),"")</f>
        <v/>
      </c>
      <c r="BF92" s="205" t="str">
        <f t="shared" ca="1" si="16"/>
        <v/>
      </c>
      <c r="BG92" s="204" t="str">
        <f t="shared" ca="1" si="17"/>
        <v/>
      </c>
    </row>
    <row r="93" spans="1:59" ht="13.5" customHeight="1" x14ac:dyDescent="0.25">
      <c r="A93" s="38"/>
      <c r="B93" s="38"/>
      <c r="C93" s="38"/>
      <c r="D93" s="38"/>
      <c r="E93" s="38"/>
      <c r="F93" s="38"/>
      <c r="G93" s="38"/>
      <c r="H93" s="38"/>
      <c r="I93" s="38"/>
      <c r="J93" s="38"/>
      <c r="K93" s="38"/>
      <c r="L93" s="38"/>
      <c r="M93" s="38"/>
      <c r="N93" s="38"/>
      <c r="O93" s="38"/>
      <c r="P93" s="38"/>
      <c r="Q93" s="38"/>
      <c r="R93" s="38"/>
      <c r="S93" s="77" t="s">
        <v>3795</v>
      </c>
      <c r="T93" s="76"/>
      <c r="Y93" s="41" t="s">
        <v>860</v>
      </c>
      <c r="Z93" s="41" t="s">
        <v>1754</v>
      </c>
      <c r="AA93" s="41" t="s">
        <v>861</v>
      </c>
      <c r="AB93" s="41"/>
      <c r="AC93" s="41"/>
      <c r="AD93" s="224" t="s">
        <v>269</v>
      </c>
      <c r="AE93" s="224" t="s">
        <v>2057</v>
      </c>
      <c r="AF93" s="225" t="s">
        <v>2052</v>
      </c>
      <c r="AG93" s="223" t="s">
        <v>3551</v>
      </c>
      <c r="AH93" s="199">
        <v>91</v>
      </c>
      <c r="AI93" s="199" t="str">
        <f ca="1">IFERROR(VLOOKUP(NDD!$J$23,INDIRECT(AM92),5,FALSE),"")</f>
        <v/>
      </c>
      <c r="AJ93" s="199" t="str">
        <f t="shared" ca="1" si="18"/>
        <v/>
      </c>
      <c r="AK93" s="199" t="str">
        <f t="shared" ca="1" si="19"/>
        <v/>
      </c>
      <c r="AL93" s="209" t="str">
        <f t="shared" ca="1" si="20"/>
        <v/>
      </c>
      <c r="AM93" s="199" t="str">
        <f t="shared" ca="1" si="15"/>
        <v/>
      </c>
      <c r="AN93" s="204">
        <v>92</v>
      </c>
      <c r="AO93" s="204" t="str">
        <f ca="1">IFERROR(VLOOKUP(NDD!$J$28,INDIRECT(AR92),5,FALSE),"")</f>
        <v/>
      </c>
      <c r="AP93" s="205" t="str">
        <f t="shared" ca="1" si="12"/>
        <v/>
      </c>
      <c r="AQ93" s="204" t="str">
        <f t="shared" ca="1" si="13"/>
        <v/>
      </c>
      <c r="AR93" s="204" t="str">
        <f t="shared" ca="1" si="14"/>
        <v/>
      </c>
      <c r="AS93" s="40" t="s">
        <v>1283</v>
      </c>
      <c r="AT93" s="40"/>
      <c r="AU93" s="40" t="s">
        <v>3831</v>
      </c>
      <c r="AV93" s="40" t="s">
        <v>4211</v>
      </c>
      <c r="AW93" s="40" t="s">
        <v>126</v>
      </c>
      <c r="AX93" s="38"/>
      <c r="AY93" s="38"/>
      <c r="AZ93" s="38"/>
      <c r="BA93" s="38"/>
      <c r="BB93" s="193" t="s">
        <v>281</v>
      </c>
      <c r="BC93" s="193" t="s">
        <v>2053</v>
      </c>
      <c r="BD93" s="204">
        <v>92</v>
      </c>
      <c r="BE93" s="204" t="str">
        <f ca="1">IFERROR(VLOOKUP(NDD!$J$23,INDIRECT(BG92),3,FALSE),"")</f>
        <v/>
      </c>
      <c r="BF93" s="205" t="str">
        <f t="shared" ca="1" si="16"/>
        <v/>
      </c>
      <c r="BG93" s="204" t="str">
        <f t="shared" ca="1" si="17"/>
        <v/>
      </c>
    </row>
    <row r="94" spans="1:59" ht="13.5" customHeight="1" x14ac:dyDescent="0.25">
      <c r="A94" s="38"/>
      <c r="B94" s="38"/>
      <c r="C94" s="38"/>
      <c r="D94" s="38"/>
      <c r="E94" s="38"/>
      <c r="F94" s="38"/>
      <c r="G94" s="38"/>
      <c r="H94" s="38"/>
      <c r="I94" s="38"/>
      <c r="J94" s="38"/>
      <c r="K94" s="38"/>
      <c r="L94" s="38"/>
      <c r="M94" s="38"/>
      <c r="N94" s="38"/>
      <c r="O94" s="38"/>
      <c r="P94" s="38"/>
      <c r="Q94" s="38"/>
      <c r="R94" s="38"/>
      <c r="S94" s="77" t="s">
        <v>3879</v>
      </c>
      <c r="T94" s="76"/>
      <c r="Y94" s="41" t="s">
        <v>875</v>
      </c>
      <c r="Z94" s="41" t="s">
        <v>108</v>
      </c>
      <c r="AA94" s="41" t="s">
        <v>108</v>
      </c>
      <c r="AB94" s="41"/>
      <c r="AC94" s="41"/>
      <c r="AD94" s="224" t="s">
        <v>269</v>
      </c>
      <c r="AE94" s="224" t="s">
        <v>2057</v>
      </c>
      <c r="AF94" s="225" t="s">
        <v>2052</v>
      </c>
      <c r="AG94" s="223" t="s">
        <v>2688</v>
      </c>
      <c r="AH94" s="199">
        <v>92</v>
      </c>
      <c r="AI94" s="199" t="str">
        <f ca="1">IFERROR(VLOOKUP(NDD!$J$23,INDIRECT(AM93),5,FALSE),"")</f>
        <v/>
      </c>
      <c r="AJ94" s="199" t="str">
        <f t="shared" ca="1" si="18"/>
        <v/>
      </c>
      <c r="AK94" s="199" t="str">
        <f t="shared" ca="1" si="19"/>
        <v/>
      </c>
      <c r="AL94" s="209" t="str">
        <f t="shared" ca="1" si="20"/>
        <v/>
      </c>
      <c r="AM94" s="199" t="str">
        <f t="shared" ca="1" si="15"/>
        <v/>
      </c>
      <c r="AN94" s="204">
        <v>93</v>
      </c>
      <c r="AO94" s="204" t="str">
        <f ca="1">IFERROR(VLOOKUP(NDD!$J$28,INDIRECT(AR93),5,FALSE),"")</f>
        <v/>
      </c>
      <c r="AP94" s="205" t="str">
        <f t="shared" ca="1" si="12"/>
        <v/>
      </c>
      <c r="AQ94" s="204" t="str">
        <f t="shared" ca="1" si="13"/>
        <v/>
      </c>
      <c r="AR94" s="204" t="str">
        <f t="shared" ca="1" si="14"/>
        <v/>
      </c>
      <c r="AS94" s="40" t="s">
        <v>1284</v>
      </c>
      <c r="AT94" s="40"/>
      <c r="AU94" s="40" t="s">
        <v>3929</v>
      </c>
      <c r="AV94" s="40" t="s">
        <v>4212</v>
      </c>
      <c r="AW94" s="40" t="s">
        <v>77</v>
      </c>
      <c r="AX94" s="38"/>
      <c r="AY94" s="38"/>
      <c r="AZ94" s="38"/>
      <c r="BA94" s="38"/>
      <c r="BB94" s="193" t="s">
        <v>281</v>
      </c>
      <c r="BC94" s="193" t="s">
        <v>2093</v>
      </c>
      <c r="BD94" s="204">
        <v>93</v>
      </c>
      <c r="BE94" s="204" t="str">
        <f ca="1">IFERROR(VLOOKUP(NDD!$J$23,INDIRECT(BG93),3,FALSE),"")</f>
        <v/>
      </c>
      <c r="BF94" s="205" t="str">
        <f t="shared" ca="1" si="16"/>
        <v/>
      </c>
      <c r="BG94" s="204" t="str">
        <f t="shared" ca="1" si="17"/>
        <v/>
      </c>
    </row>
    <row r="95" spans="1:59" ht="13.5" customHeight="1" x14ac:dyDescent="0.25">
      <c r="A95" s="38"/>
      <c r="B95" s="38"/>
      <c r="C95" s="38"/>
      <c r="D95" s="38"/>
      <c r="E95" s="38"/>
      <c r="F95" s="38"/>
      <c r="G95" s="38"/>
      <c r="H95" s="38"/>
      <c r="I95" s="38"/>
      <c r="J95" s="38"/>
      <c r="K95" s="38"/>
      <c r="L95" s="38"/>
      <c r="M95" s="38"/>
      <c r="N95" s="38"/>
      <c r="O95" s="38"/>
      <c r="P95" s="38"/>
      <c r="Q95" s="38"/>
      <c r="R95" s="38"/>
      <c r="S95" s="77" t="s">
        <v>3880</v>
      </c>
      <c r="T95" s="76"/>
      <c r="Y95" s="41" t="s">
        <v>882</v>
      </c>
      <c r="Z95" s="41" t="s">
        <v>88</v>
      </c>
      <c r="AA95" s="41" t="s">
        <v>88</v>
      </c>
      <c r="AB95" s="41"/>
      <c r="AC95" s="41"/>
      <c r="AD95" s="224" t="s">
        <v>269</v>
      </c>
      <c r="AE95" s="224" t="s">
        <v>2057</v>
      </c>
      <c r="AF95" s="225" t="s">
        <v>2052</v>
      </c>
      <c r="AG95" s="223" t="s">
        <v>3552</v>
      </c>
      <c r="AH95" s="199">
        <v>93</v>
      </c>
      <c r="AI95" s="199" t="str">
        <f ca="1">IFERROR(VLOOKUP(NDD!$J$23,INDIRECT(AM94),5,FALSE),"")</f>
        <v/>
      </c>
      <c r="AJ95" s="199" t="str">
        <f t="shared" ca="1" si="18"/>
        <v/>
      </c>
      <c r="AK95" s="199" t="str">
        <f t="shared" ca="1" si="19"/>
        <v/>
      </c>
      <c r="AL95" s="209" t="str">
        <f t="shared" ca="1" si="20"/>
        <v/>
      </c>
      <c r="AM95" s="199" t="str">
        <f t="shared" ca="1" si="15"/>
        <v/>
      </c>
      <c r="AN95" s="204">
        <v>94</v>
      </c>
      <c r="AO95" s="204" t="str">
        <f ca="1">IFERROR(VLOOKUP(NDD!$J$28,INDIRECT(AR94),5,FALSE),"")</f>
        <v/>
      </c>
      <c r="AP95" s="205" t="str">
        <f t="shared" ca="1" si="12"/>
        <v/>
      </c>
      <c r="AQ95" s="204" t="str">
        <f t="shared" ca="1" si="13"/>
        <v/>
      </c>
      <c r="AR95" s="204" t="str">
        <f t="shared" ca="1" si="14"/>
        <v/>
      </c>
      <c r="AS95" s="40" t="s">
        <v>1285</v>
      </c>
      <c r="AT95" s="40"/>
      <c r="AU95" s="40" t="s">
        <v>2831</v>
      </c>
      <c r="AV95" s="40" t="s">
        <v>1935</v>
      </c>
      <c r="AW95" s="40"/>
      <c r="AX95" s="38"/>
      <c r="AY95" s="38"/>
      <c r="AZ95" s="38"/>
      <c r="BA95" s="38"/>
      <c r="BB95" s="193" t="s">
        <v>281</v>
      </c>
      <c r="BC95" s="193" t="s">
        <v>2110</v>
      </c>
      <c r="BD95" s="204">
        <v>94</v>
      </c>
      <c r="BE95" s="204" t="str">
        <f ca="1">IFERROR(VLOOKUP(NDD!$J$23,INDIRECT(BG94),3,FALSE),"")</f>
        <v/>
      </c>
      <c r="BF95" s="205" t="str">
        <f t="shared" ca="1" si="16"/>
        <v/>
      </c>
      <c r="BG95" s="204" t="str">
        <f t="shared" ca="1" si="17"/>
        <v/>
      </c>
    </row>
    <row r="96" spans="1:59" ht="13.5" customHeight="1" x14ac:dyDescent="0.25">
      <c r="A96" s="38"/>
      <c r="B96" s="38"/>
      <c r="C96" s="38"/>
      <c r="D96" s="38"/>
      <c r="E96" s="38"/>
      <c r="F96" s="38"/>
      <c r="G96" s="38"/>
      <c r="H96" s="38"/>
      <c r="I96" s="38"/>
      <c r="J96" s="38"/>
      <c r="K96" s="38"/>
      <c r="L96" s="38"/>
      <c r="M96" s="38"/>
      <c r="N96" s="38"/>
      <c r="O96" s="38"/>
      <c r="P96" s="38"/>
      <c r="Q96" s="38"/>
      <c r="R96" s="38"/>
      <c r="S96" s="77" t="s">
        <v>3251</v>
      </c>
      <c r="T96" s="76"/>
      <c r="Y96" s="41" t="s">
        <v>881</v>
      </c>
      <c r="Z96" s="41" t="s">
        <v>87</v>
      </c>
      <c r="AA96" s="41" t="s">
        <v>87</v>
      </c>
      <c r="AB96" s="41"/>
      <c r="AC96" s="41"/>
      <c r="AD96" s="224" t="s">
        <v>269</v>
      </c>
      <c r="AE96" s="224" t="s">
        <v>2057</v>
      </c>
      <c r="AF96" s="225" t="s">
        <v>2052</v>
      </c>
      <c r="AG96" s="223" t="s">
        <v>3553</v>
      </c>
      <c r="AH96" s="199">
        <v>94</v>
      </c>
      <c r="AI96" s="199" t="str">
        <f ca="1">IFERROR(VLOOKUP(NDD!$J$23,INDIRECT(AM95),5,FALSE),"")</f>
        <v/>
      </c>
      <c r="AJ96" s="199" t="str">
        <f t="shared" ca="1" si="18"/>
        <v/>
      </c>
      <c r="AK96" s="199" t="str">
        <f t="shared" ca="1" si="19"/>
        <v/>
      </c>
      <c r="AL96" s="209" t="str">
        <f t="shared" ca="1" si="20"/>
        <v/>
      </c>
      <c r="AM96" s="199" t="str">
        <f t="shared" ca="1" si="15"/>
        <v/>
      </c>
      <c r="AN96" s="204">
        <v>95</v>
      </c>
      <c r="AO96" s="204" t="str">
        <f ca="1">IFERROR(VLOOKUP(NDD!$J$28,INDIRECT(AR95),5,FALSE),"")</f>
        <v/>
      </c>
      <c r="AP96" s="205" t="str">
        <f t="shared" ca="1" si="12"/>
        <v/>
      </c>
      <c r="AQ96" s="204" t="str">
        <f t="shared" ca="1" si="13"/>
        <v/>
      </c>
      <c r="AR96" s="204" t="str">
        <f t="shared" ca="1" si="14"/>
        <v/>
      </c>
      <c r="AS96" s="40" t="s">
        <v>1129</v>
      </c>
      <c r="AT96" s="40"/>
      <c r="AU96" s="40" t="s">
        <v>322</v>
      </c>
      <c r="AV96" s="40" t="s">
        <v>4213</v>
      </c>
      <c r="AW96" s="40" t="s">
        <v>129</v>
      </c>
      <c r="AX96" s="38"/>
      <c r="AY96" s="38"/>
      <c r="AZ96" s="38"/>
      <c r="BA96" s="38"/>
      <c r="BB96" s="193" t="s">
        <v>281</v>
      </c>
      <c r="BC96" s="193" t="s">
        <v>2111</v>
      </c>
      <c r="BD96" s="204">
        <v>95</v>
      </c>
      <c r="BE96" s="204" t="str">
        <f ca="1">IFERROR(VLOOKUP(NDD!$J$23,INDIRECT(BG95),3,FALSE),"")</f>
        <v/>
      </c>
      <c r="BF96" s="205" t="str">
        <f t="shared" ca="1" si="16"/>
        <v/>
      </c>
      <c r="BG96" s="204" t="str">
        <f t="shared" ca="1" si="17"/>
        <v/>
      </c>
    </row>
    <row r="97" spans="1:59" ht="13.5" customHeight="1" x14ac:dyDescent="0.25">
      <c r="A97" s="38"/>
      <c r="B97" s="38"/>
      <c r="C97" s="38"/>
      <c r="D97" s="38"/>
      <c r="E97" s="38"/>
      <c r="F97" s="38"/>
      <c r="G97" s="38"/>
      <c r="H97" s="38"/>
      <c r="I97" s="38"/>
      <c r="J97" s="38"/>
      <c r="K97" s="38"/>
      <c r="L97" s="38"/>
      <c r="M97" s="38"/>
      <c r="N97" s="38"/>
      <c r="O97" s="38"/>
      <c r="P97" s="38"/>
      <c r="Q97" s="38"/>
      <c r="R97" s="38"/>
      <c r="S97" s="77" t="s">
        <v>2804</v>
      </c>
      <c r="T97" s="76"/>
      <c r="Y97" s="41" t="s">
        <v>865</v>
      </c>
      <c r="Z97" s="41" t="s">
        <v>866</v>
      </c>
      <c r="AA97" s="41" t="s">
        <v>866</v>
      </c>
      <c r="AB97" s="41"/>
      <c r="AC97" s="41"/>
      <c r="AD97" s="224" t="s">
        <v>269</v>
      </c>
      <c r="AE97" s="224" t="s">
        <v>2057</v>
      </c>
      <c r="AF97" s="225" t="s">
        <v>2052</v>
      </c>
      <c r="AG97" s="223" t="s">
        <v>3554</v>
      </c>
      <c r="AH97" s="199">
        <v>95</v>
      </c>
      <c r="AI97" s="199" t="str">
        <f ca="1">IFERROR(VLOOKUP(NDD!$J$23,INDIRECT(AM96),5,FALSE),"")</f>
        <v/>
      </c>
      <c r="AJ97" s="199" t="str">
        <f t="shared" ca="1" si="18"/>
        <v/>
      </c>
      <c r="AK97" s="199" t="str">
        <f t="shared" ca="1" si="19"/>
        <v/>
      </c>
      <c r="AL97" s="209" t="str">
        <f t="shared" ca="1" si="20"/>
        <v/>
      </c>
      <c r="AM97" s="199" t="str">
        <f t="shared" ca="1" si="15"/>
        <v/>
      </c>
      <c r="AN97" s="204">
        <v>96</v>
      </c>
      <c r="AO97" s="204" t="str">
        <f ca="1">IFERROR(VLOOKUP(NDD!$J$28,INDIRECT(AR96),5,FALSE),"")</f>
        <v/>
      </c>
      <c r="AP97" s="205" t="str">
        <f t="shared" ca="1" si="12"/>
        <v/>
      </c>
      <c r="AQ97" s="204" t="str">
        <f t="shared" ca="1" si="13"/>
        <v/>
      </c>
      <c r="AR97" s="204" t="str">
        <f t="shared" ca="1" si="14"/>
        <v/>
      </c>
      <c r="AS97" s="40" t="s">
        <v>1130</v>
      </c>
      <c r="AT97" s="40"/>
      <c r="AU97" s="40" t="s">
        <v>3930</v>
      </c>
      <c r="AV97" s="40" t="s">
        <v>4214</v>
      </c>
      <c r="AW97" s="40" t="s">
        <v>129</v>
      </c>
      <c r="AX97" s="38"/>
      <c r="AY97" s="38"/>
      <c r="AZ97" s="38"/>
      <c r="BA97" s="38"/>
      <c r="BB97" s="193" t="s">
        <v>281</v>
      </c>
      <c r="BC97" s="193" t="s">
        <v>2144</v>
      </c>
      <c r="BD97" s="204">
        <v>96</v>
      </c>
      <c r="BE97" s="204" t="str">
        <f ca="1">IFERROR(VLOOKUP(NDD!$J$23,INDIRECT(BG96),3,FALSE),"")</f>
        <v/>
      </c>
      <c r="BF97" s="205" t="str">
        <f t="shared" ca="1" si="16"/>
        <v/>
      </c>
      <c r="BG97" s="204" t="str">
        <f t="shared" ca="1" si="17"/>
        <v/>
      </c>
    </row>
    <row r="98" spans="1:59" ht="13.5" customHeight="1" x14ac:dyDescent="0.25">
      <c r="A98" s="38"/>
      <c r="B98" s="38"/>
      <c r="C98" s="38"/>
      <c r="D98" s="38"/>
      <c r="E98" s="38"/>
      <c r="F98" s="38"/>
      <c r="G98" s="38"/>
      <c r="H98" s="38"/>
      <c r="I98" s="38"/>
      <c r="J98" s="38"/>
      <c r="K98" s="38"/>
      <c r="L98" s="38"/>
      <c r="M98" s="38"/>
      <c r="N98" s="38"/>
      <c r="O98" s="38"/>
      <c r="P98" s="38"/>
      <c r="Q98" s="38"/>
      <c r="R98" s="38"/>
      <c r="S98" s="77" t="s">
        <v>307</v>
      </c>
      <c r="T98" s="76" t="s">
        <v>563</v>
      </c>
      <c r="Y98" s="41" t="s">
        <v>873</v>
      </c>
      <c r="Z98" s="41" t="s">
        <v>1756</v>
      </c>
      <c r="AA98" s="41" t="s">
        <v>874</v>
      </c>
      <c r="AB98" s="41"/>
      <c r="AC98" s="41"/>
      <c r="AD98" s="224" t="s">
        <v>269</v>
      </c>
      <c r="AE98" s="224" t="s">
        <v>2057</v>
      </c>
      <c r="AF98" s="225" t="s">
        <v>2052</v>
      </c>
      <c r="AG98" s="223" t="s">
        <v>2689</v>
      </c>
      <c r="AH98" s="199">
        <v>96</v>
      </c>
      <c r="AI98" s="199" t="str">
        <f ca="1">IFERROR(VLOOKUP(NDD!$J$23,INDIRECT(AM97),5,FALSE),"")</f>
        <v/>
      </c>
      <c r="AJ98" s="199" t="str">
        <f t="shared" ca="1" si="18"/>
        <v/>
      </c>
      <c r="AK98" s="199" t="str">
        <f t="shared" ca="1" si="19"/>
        <v/>
      </c>
      <c r="AL98" s="209" t="str">
        <f t="shared" ca="1" si="20"/>
        <v/>
      </c>
      <c r="AM98" s="199" t="str">
        <f t="shared" ca="1" si="15"/>
        <v/>
      </c>
      <c r="AN98" s="204">
        <v>97</v>
      </c>
      <c r="AO98" s="204" t="str">
        <f ca="1">IFERROR(VLOOKUP(NDD!$J$28,INDIRECT(AR97),5,FALSE),"")</f>
        <v/>
      </c>
      <c r="AP98" s="205" t="str">
        <f t="shared" ca="1" si="12"/>
        <v/>
      </c>
      <c r="AQ98" s="204" t="str">
        <f t="shared" ca="1" si="13"/>
        <v/>
      </c>
      <c r="AR98" s="204" t="str">
        <f t="shared" ca="1" si="14"/>
        <v/>
      </c>
      <c r="AS98" s="40" t="s">
        <v>2832</v>
      </c>
      <c r="AT98" s="40"/>
      <c r="AU98" s="40" t="s">
        <v>2833</v>
      </c>
      <c r="AV98" s="40" t="s">
        <v>2834</v>
      </c>
      <c r="AW98" s="40" t="s">
        <v>2766</v>
      </c>
      <c r="AX98" s="38"/>
      <c r="AY98" s="38"/>
      <c r="AZ98" s="38"/>
      <c r="BA98" s="38"/>
      <c r="BB98" s="193" t="s">
        <v>282</v>
      </c>
      <c r="BC98" s="193" t="s">
        <v>2097</v>
      </c>
      <c r="BD98" s="204">
        <v>97</v>
      </c>
      <c r="BE98" s="204" t="str">
        <f ca="1">IFERROR(VLOOKUP(NDD!$J$23,INDIRECT(BG97),3,FALSE),"")</f>
        <v/>
      </c>
      <c r="BF98" s="205" t="str">
        <f t="shared" ca="1" si="16"/>
        <v/>
      </c>
      <c r="BG98" s="204" t="str">
        <f t="shared" ca="1" si="17"/>
        <v/>
      </c>
    </row>
    <row r="99" spans="1:59" ht="13.5" customHeight="1" x14ac:dyDescent="0.25">
      <c r="A99" s="38"/>
      <c r="B99" s="38"/>
      <c r="C99" s="38"/>
      <c r="D99" s="38"/>
      <c r="E99" s="38"/>
      <c r="F99" s="38"/>
      <c r="G99" s="38"/>
      <c r="H99" s="38"/>
      <c r="I99" s="38"/>
      <c r="J99" s="38"/>
      <c r="K99" s="38"/>
      <c r="L99" s="38"/>
      <c r="M99" s="38"/>
      <c r="N99" s="38"/>
      <c r="O99" s="38"/>
      <c r="P99" s="38"/>
      <c r="Q99" s="38"/>
      <c r="R99" s="38"/>
      <c r="S99" s="77" t="s">
        <v>2982</v>
      </c>
      <c r="T99" s="76"/>
      <c r="Y99" s="41" t="s">
        <v>883</v>
      </c>
      <c r="Z99" s="41" t="s">
        <v>1757</v>
      </c>
      <c r="AA99" s="41" t="s">
        <v>884</v>
      </c>
      <c r="AB99" s="41"/>
      <c r="AC99" s="41"/>
      <c r="AD99" s="224" t="s">
        <v>269</v>
      </c>
      <c r="AE99" s="224" t="s">
        <v>2057</v>
      </c>
      <c r="AF99" s="225" t="s">
        <v>2052</v>
      </c>
      <c r="AG99" s="223" t="s">
        <v>3555</v>
      </c>
      <c r="AH99" s="199">
        <v>97</v>
      </c>
      <c r="AI99" s="199" t="str">
        <f ca="1">IFERROR(VLOOKUP(NDD!$J$23,INDIRECT(AM98),5,FALSE),"")</f>
        <v/>
      </c>
      <c r="AJ99" s="199" t="str">
        <f t="shared" ca="1" si="18"/>
        <v/>
      </c>
      <c r="AK99" s="199" t="str">
        <f t="shared" ca="1" si="19"/>
        <v/>
      </c>
      <c r="AL99" s="209" t="str">
        <f t="shared" ca="1" si="20"/>
        <v/>
      </c>
      <c r="AM99" s="199" t="str">
        <f t="shared" ca="1" si="15"/>
        <v/>
      </c>
      <c r="AN99" s="204">
        <v>98</v>
      </c>
      <c r="AO99" s="204" t="str">
        <f ca="1">IFERROR(VLOOKUP(NDD!$J$28,INDIRECT(AR98),5,FALSE),"")</f>
        <v/>
      </c>
      <c r="AP99" s="205" t="str">
        <f t="shared" ca="1" si="12"/>
        <v/>
      </c>
      <c r="AQ99" s="204" t="str">
        <f t="shared" ca="1" si="13"/>
        <v/>
      </c>
      <c r="AR99" s="204" t="str">
        <f t="shared" ca="1" si="14"/>
        <v/>
      </c>
      <c r="AS99" s="40" t="s">
        <v>1286</v>
      </c>
      <c r="AT99" s="40"/>
      <c r="AU99" s="40" t="s">
        <v>2835</v>
      </c>
      <c r="AV99" s="40" t="s">
        <v>1936</v>
      </c>
      <c r="AW99" s="40"/>
      <c r="AX99" s="38"/>
      <c r="AY99" s="38"/>
      <c r="AZ99" s="38"/>
      <c r="BA99" s="38"/>
      <c r="BB99" s="193" t="s">
        <v>282</v>
      </c>
      <c r="BC99" s="193" t="s">
        <v>2112</v>
      </c>
      <c r="BD99" s="204">
        <v>98</v>
      </c>
      <c r="BE99" s="204" t="str">
        <f ca="1">IFERROR(VLOOKUP(NDD!$J$23,INDIRECT(BG98),3,FALSE),"")</f>
        <v/>
      </c>
      <c r="BF99" s="205" t="str">
        <f t="shared" ca="1" si="16"/>
        <v/>
      </c>
      <c r="BG99" s="204" t="str">
        <f t="shared" ca="1" si="17"/>
        <v/>
      </c>
    </row>
    <row r="100" spans="1:59" ht="13.5" customHeight="1" x14ac:dyDescent="0.25">
      <c r="A100" s="38"/>
      <c r="B100" s="38"/>
      <c r="C100" s="38"/>
      <c r="D100" s="38"/>
      <c r="E100" s="38"/>
      <c r="F100" s="38"/>
      <c r="G100" s="38"/>
      <c r="H100" s="38"/>
      <c r="I100" s="38"/>
      <c r="J100" s="38"/>
      <c r="K100" s="38"/>
      <c r="L100" s="38"/>
      <c r="M100" s="38"/>
      <c r="N100" s="38"/>
      <c r="O100" s="38"/>
      <c r="P100" s="38"/>
      <c r="Q100" s="38"/>
      <c r="R100" s="38"/>
      <c r="S100" s="77" t="s">
        <v>3881</v>
      </c>
      <c r="T100" s="76"/>
      <c r="Y100" s="41" t="s">
        <v>891</v>
      </c>
      <c r="Z100" s="41" t="s">
        <v>1758</v>
      </c>
      <c r="AA100" s="41" t="s">
        <v>892</v>
      </c>
      <c r="AB100" s="41"/>
      <c r="AC100" s="41"/>
      <c r="AD100" s="224" t="s">
        <v>269</v>
      </c>
      <c r="AE100" s="224" t="s">
        <v>663</v>
      </c>
      <c r="AF100" s="225" t="s">
        <v>2052</v>
      </c>
      <c r="AG100" s="223" t="s">
        <v>2185</v>
      </c>
      <c r="AH100" s="199">
        <v>98</v>
      </c>
      <c r="AI100" s="199" t="str">
        <f ca="1">IFERROR(VLOOKUP(NDD!$J$23,INDIRECT(AM99),5,FALSE),"")</f>
        <v/>
      </c>
      <c r="AJ100" s="199" t="str">
        <f t="shared" ca="1" si="18"/>
        <v/>
      </c>
      <c r="AK100" s="199" t="str">
        <f t="shared" ca="1" si="19"/>
        <v/>
      </c>
      <c r="AL100" s="209" t="str">
        <f t="shared" ca="1" si="20"/>
        <v/>
      </c>
      <c r="AM100" s="199" t="str">
        <f t="shared" ca="1" si="15"/>
        <v/>
      </c>
      <c r="AN100" s="204">
        <v>99</v>
      </c>
      <c r="AO100" s="204" t="str">
        <f ca="1">IFERROR(VLOOKUP(NDD!$J$28,INDIRECT(AR99),5,FALSE),"")</f>
        <v/>
      </c>
      <c r="AP100" s="205" t="str">
        <f t="shared" ca="1" si="12"/>
        <v/>
      </c>
      <c r="AQ100" s="204" t="str">
        <f t="shared" ca="1" si="13"/>
        <v/>
      </c>
      <c r="AR100" s="204" t="str">
        <f t="shared" ca="1" si="14"/>
        <v/>
      </c>
      <c r="AS100" s="40" t="s">
        <v>2836</v>
      </c>
      <c r="AT100" s="40"/>
      <c r="AU100" s="40" t="s">
        <v>2837</v>
      </c>
      <c r="AV100" s="40" t="s">
        <v>2838</v>
      </c>
      <c r="AW100" s="40" t="s">
        <v>2770</v>
      </c>
      <c r="AX100" s="38"/>
      <c r="AY100" s="38"/>
      <c r="AZ100" s="38"/>
      <c r="BA100" s="38"/>
      <c r="BB100" s="193" t="s">
        <v>282</v>
      </c>
      <c r="BC100" s="193" t="s">
        <v>2087</v>
      </c>
      <c r="BD100" s="204">
        <v>99</v>
      </c>
      <c r="BE100" s="204" t="str">
        <f ca="1">IFERROR(VLOOKUP(NDD!$J$23,INDIRECT(BG99),3,FALSE),"")</f>
        <v/>
      </c>
      <c r="BF100" s="205" t="str">
        <f t="shared" ca="1" si="16"/>
        <v/>
      </c>
      <c r="BG100" s="204" t="str">
        <f t="shared" ca="1" si="17"/>
        <v/>
      </c>
    </row>
    <row r="101" spans="1:59" ht="13.5" customHeight="1" x14ac:dyDescent="0.25">
      <c r="A101" s="38"/>
      <c r="B101" s="38"/>
      <c r="C101" s="38"/>
      <c r="D101" s="38"/>
      <c r="E101" s="38"/>
      <c r="F101" s="38"/>
      <c r="G101" s="38"/>
      <c r="H101" s="38"/>
      <c r="I101" s="38"/>
      <c r="J101" s="38"/>
      <c r="K101" s="38"/>
      <c r="L101" s="38"/>
      <c r="M101" s="38"/>
      <c r="N101" s="38"/>
      <c r="O101" s="38"/>
      <c r="P101" s="38"/>
      <c r="Q101" s="38"/>
      <c r="R101" s="38"/>
      <c r="S101" s="77" t="s">
        <v>308</v>
      </c>
      <c r="T101" s="76" t="s">
        <v>354</v>
      </c>
      <c r="Y101" s="41" t="s">
        <v>889</v>
      </c>
      <c r="Z101" s="41" t="s">
        <v>109</v>
      </c>
      <c r="AA101" s="41" t="s">
        <v>109</v>
      </c>
      <c r="AB101" s="41"/>
      <c r="AC101" s="41"/>
      <c r="AD101" s="224" t="s">
        <v>269</v>
      </c>
      <c r="AE101" s="224" t="s">
        <v>664</v>
      </c>
      <c r="AF101" s="225" t="s">
        <v>2052</v>
      </c>
      <c r="AG101" s="223" t="s">
        <v>2186</v>
      </c>
      <c r="AH101" s="199">
        <v>99</v>
      </c>
      <c r="AI101" s="199" t="str">
        <f ca="1">IFERROR(VLOOKUP(NDD!$J$23,INDIRECT(AM100),5,FALSE),"")</f>
        <v/>
      </c>
      <c r="AJ101" s="199" t="str">
        <f t="shared" ca="1" si="18"/>
        <v/>
      </c>
      <c r="AK101" s="199" t="str">
        <f t="shared" ca="1" si="19"/>
        <v/>
      </c>
      <c r="AL101" s="209" t="str">
        <f t="shared" ca="1" si="20"/>
        <v/>
      </c>
      <c r="AM101" s="199" t="str">
        <f t="shared" ca="1" si="15"/>
        <v/>
      </c>
      <c r="AN101" s="204">
        <v>100</v>
      </c>
      <c r="AO101" s="204" t="str">
        <f ca="1">IFERROR(VLOOKUP(NDD!$J$28,INDIRECT(AR100),5,FALSE),"")</f>
        <v/>
      </c>
      <c r="AP101" s="205" t="str">
        <f t="shared" ca="1" si="12"/>
        <v/>
      </c>
      <c r="AQ101" s="204" t="str">
        <f t="shared" ca="1" si="13"/>
        <v/>
      </c>
      <c r="AR101" s="204" t="str">
        <f t="shared" ca="1" si="14"/>
        <v/>
      </c>
      <c r="AS101" s="40" t="s">
        <v>1287</v>
      </c>
      <c r="AT101" s="40"/>
      <c r="AU101" s="40" t="s">
        <v>3971</v>
      </c>
      <c r="AV101" s="40" t="s">
        <v>4215</v>
      </c>
      <c r="AW101" s="40" t="s">
        <v>120</v>
      </c>
      <c r="AX101" s="38"/>
      <c r="AY101" s="38"/>
      <c r="AZ101" s="38"/>
      <c r="BA101" s="38"/>
      <c r="BB101" s="193" t="s">
        <v>282</v>
      </c>
      <c r="BC101" s="193" t="s">
        <v>2113</v>
      </c>
      <c r="BD101" s="204">
        <v>100</v>
      </c>
      <c r="BE101" s="204" t="str">
        <f ca="1">IFERROR(VLOOKUP(NDD!$J$23,INDIRECT(BG100),3,FALSE),"")</f>
        <v/>
      </c>
      <c r="BF101" s="205" t="str">
        <f t="shared" ca="1" si="16"/>
        <v/>
      </c>
      <c r="BG101" s="204" t="str">
        <f t="shared" ca="1" si="17"/>
        <v/>
      </c>
    </row>
    <row r="102" spans="1:59" ht="13.5" customHeight="1" x14ac:dyDescent="0.25">
      <c r="A102" s="38"/>
      <c r="B102" s="38"/>
      <c r="C102" s="38"/>
      <c r="D102" s="38"/>
      <c r="E102" s="38"/>
      <c r="F102" s="38"/>
      <c r="G102" s="38"/>
      <c r="H102" s="38"/>
      <c r="I102" s="38"/>
      <c r="J102" s="38"/>
      <c r="K102" s="38"/>
      <c r="L102" s="38"/>
      <c r="M102" s="38"/>
      <c r="N102" s="38"/>
      <c r="O102" s="38"/>
      <c r="P102" s="38"/>
      <c r="Q102" s="38"/>
      <c r="R102" s="38"/>
      <c r="S102" s="77" t="s">
        <v>309</v>
      </c>
      <c r="T102" s="76" t="s">
        <v>562</v>
      </c>
      <c r="Y102" s="41" t="s">
        <v>582</v>
      </c>
      <c r="Z102" s="41" t="s">
        <v>90</v>
      </c>
      <c r="AA102" s="41" t="s">
        <v>90</v>
      </c>
      <c r="AB102" s="41"/>
      <c r="AC102" s="41"/>
      <c r="AD102" s="224" t="s">
        <v>269</v>
      </c>
      <c r="AE102" s="224" t="s">
        <v>3556</v>
      </c>
      <c r="AF102" s="225" t="s">
        <v>2081</v>
      </c>
      <c r="AG102" s="223" t="s">
        <v>3557</v>
      </c>
      <c r="AH102" s="199">
        <v>100</v>
      </c>
      <c r="AI102" s="199" t="str">
        <f ca="1">IFERROR(VLOOKUP(NDD!$J$23,INDIRECT(AM101),5,FALSE),"")</f>
        <v/>
      </c>
      <c r="AJ102" s="199" t="str">
        <f t="shared" ca="1" si="18"/>
        <v/>
      </c>
      <c r="AK102" s="199" t="str">
        <f t="shared" ca="1" si="19"/>
        <v/>
      </c>
      <c r="AL102" s="209" t="str">
        <f t="shared" ca="1" si="20"/>
        <v/>
      </c>
      <c r="AM102" s="199" t="str">
        <f t="shared" ca="1" si="15"/>
        <v/>
      </c>
      <c r="AN102" s="204">
        <v>101</v>
      </c>
      <c r="AO102" s="204" t="str">
        <f ca="1">IFERROR(VLOOKUP(NDD!$J$28,INDIRECT(AR101),5,FALSE),"")</f>
        <v/>
      </c>
      <c r="AP102" s="205" t="str">
        <f t="shared" ca="1" si="12"/>
        <v/>
      </c>
      <c r="AQ102" s="204" t="str">
        <f t="shared" ca="1" si="13"/>
        <v/>
      </c>
      <c r="AR102" s="204" t="str">
        <f t="shared" ca="1" si="14"/>
        <v/>
      </c>
      <c r="AS102" s="40" t="s">
        <v>1288</v>
      </c>
      <c r="AT102" s="40"/>
      <c r="AU102" s="40" t="s">
        <v>3474</v>
      </c>
      <c r="AV102" s="40" t="s">
        <v>4216</v>
      </c>
      <c r="AW102" s="40" t="s">
        <v>123</v>
      </c>
      <c r="AX102" s="38"/>
      <c r="AY102" s="38"/>
      <c r="AZ102" s="38"/>
      <c r="BA102" s="38"/>
      <c r="BB102" s="193" t="s">
        <v>282</v>
      </c>
      <c r="BC102" s="193" t="s">
        <v>2114</v>
      </c>
      <c r="BD102" s="204">
        <v>101</v>
      </c>
      <c r="BE102" s="204" t="str">
        <f ca="1">IFERROR(VLOOKUP(NDD!$J$23,INDIRECT(BG101),3,FALSE),"")</f>
        <v/>
      </c>
      <c r="BF102" s="205" t="str">
        <f t="shared" ca="1" si="16"/>
        <v/>
      </c>
      <c r="BG102" s="204" t="str">
        <f t="shared" ca="1" si="17"/>
        <v/>
      </c>
    </row>
    <row r="103" spans="1:59" ht="13.5" customHeight="1" x14ac:dyDescent="0.25">
      <c r="A103" s="38"/>
      <c r="B103" s="38"/>
      <c r="C103" s="38"/>
      <c r="D103" s="38"/>
      <c r="E103" s="38"/>
      <c r="F103" s="38"/>
      <c r="G103" s="38"/>
      <c r="H103" s="38"/>
      <c r="I103" s="38"/>
      <c r="J103" s="38"/>
      <c r="K103" s="38"/>
      <c r="L103" s="38"/>
      <c r="M103" s="38"/>
      <c r="N103" s="38"/>
      <c r="O103" s="38"/>
      <c r="P103" s="38"/>
      <c r="Q103" s="38"/>
      <c r="R103" s="38"/>
      <c r="S103" s="77" t="s">
        <v>2855</v>
      </c>
      <c r="T103" s="76"/>
      <c r="Y103" s="41" t="s">
        <v>893</v>
      </c>
      <c r="Z103" s="41" t="s">
        <v>1759</v>
      </c>
      <c r="AA103" s="41" t="s">
        <v>204</v>
      </c>
      <c r="AB103" s="41"/>
      <c r="AC103" s="41"/>
      <c r="AD103" s="224" t="s">
        <v>269</v>
      </c>
      <c r="AE103" s="224" t="s">
        <v>2187</v>
      </c>
      <c r="AF103" s="225" t="s">
        <v>2081</v>
      </c>
      <c r="AG103" s="223" t="s">
        <v>2188</v>
      </c>
      <c r="AH103" s="199">
        <v>101</v>
      </c>
      <c r="AI103" s="199" t="str">
        <f ca="1">IFERROR(VLOOKUP(NDD!$J$23,INDIRECT(AM102),5,FALSE),"")</f>
        <v/>
      </c>
      <c r="AJ103" s="199" t="str">
        <f t="shared" ca="1" si="18"/>
        <v/>
      </c>
      <c r="AK103" s="199" t="str">
        <f t="shared" ca="1" si="19"/>
        <v/>
      </c>
      <c r="AL103" s="209" t="str">
        <f t="shared" ca="1" si="20"/>
        <v/>
      </c>
      <c r="AM103" s="199" t="str">
        <f t="shared" ca="1" si="15"/>
        <v/>
      </c>
      <c r="AN103" s="204">
        <v>102</v>
      </c>
      <c r="AO103" s="204" t="str">
        <f ca="1">IFERROR(VLOOKUP(NDD!$J$28,INDIRECT(AR102),5,FALSE),"")</f>
        <v/>
      </c>
      <c r="AP103" s="205" t="str">
        <f t="shared" ca="1" si="12"/>
        <v/>
      </c>
      <c r="AQ103" s="204" t="str">
        <f t="shared" ca="1" si="13"/>
        <v/>
      </c>
      <c r="AR103" s="204" t="str">
        <f t="shared" ca="1" si="14"/>
        <v/>
      </c>
      <c r="AS103" s="40" t="s">
        <v>2839</v>
      </c>
      <c r="AT103" s="40"/>
      <c r="AU103" s="40" t="s">
        <v>2840</v>
      </c>
      <c r="AV103" s="40" t="s">
        <v>2841</v>
      </c>
      <c r="AW103" s="40" t="s">
        <v>2770</v>
      </c>
      <c r="AX103" s="38"/>
      <c r="AY103" s="38"/>
      <c r="AZ103" s="38"/>
      <c r="BA103" s="38"/>
      <c r="BB103" s="193" t="s">
        <v>282</v>
      </c>
      <c r="BC103" s="193" t="s">
        <v>2115</v>
      </c>
      <c r="BD103" s="204">
        <v>102</v>
      </c>
      <c r="BE103" s="204" t="str">
        <f ca="1">IFERROR(VLOOKUP(NDD!$J$23,INDIRECT(BG102),3,FALSE),"")</f>
        <v/>
      </c>
      <c r="BF103" s="205" t="str">
        <f t="shared" ca="1" si="16"/>
        <v/>
      </c>
      <c r="BG103" s="204" t="str">
        <f t="shared" ca="1" si="17"/>
        <v/>
      </c>
    </row>
    <row r="104" spans="1:59" ht="13.5" customHeight="1" x14ac:dyDescent="0.25">
      <c r="A104" s="38"/>
      <c r="B104" s="38"/>
      <c r="C104" s="38"/>
      <c r="D104" s="38"/>
      <c r="E104" s="38"/>
      <c r="F104" s="38"/>
      <c r="G104" s="38"/>
      <c r="H104" s="38"/>
      <c r="I104" s="38"/>
      <c r="J104" s="38"/>
      <c r="K104" s="38"/>
      <c r="L104" s="38"/>
      <c r="M104" s="38"/>
      <c r="N104" s="38"/>
      <c r="O104" s="38"/>
      <c r="P104" s="38"/>
      <c r="Q104" s="38"/>
      <c r="R104" s="38"/>
      <c r="S104" s="77" t="s">
        <v>3882</v>
      </c>
      <c r="T104" s="76"/>
      <c r="Y104" s="41" t="s">
        <v>901</v>
      </c>
      <c r="Z104" s="41" t="s">
        <v>1760</v>
      </c>
      <c r="AA104" s="41" t="s">
        <v>142</v>
      </c>
      <c r="AB104" s="41"/>
      <c r="AC104" s="41"/>
      <c r="AD104" s="224" t="s">
        <v>269</v>
      </c>
      <c r="AE104" s="224" t="s">
        <v>2189</v>
      </c>
      <c r="AF104" s="225" t="s">
        <v>2081</v>
      </c>
      <c r="AG104" s="223" t="s">
        <v>2190</v>
      </c>
      <c r="AH104" s="199">
        <v>102</v>
      </c>
      <c r="AI104" s="199" t="str">
        <f ca="1">IFERROR(VLOOKUP(NDD!$J$23,INDIRECT(AM103),5,FALSE),"")</f>
        <v/>
      </c>
      <c r="AJ104" s="199" t="str">
        <f t="shared" ca="1" si="18"/>
        <v/>
      </c>
      <c r="AK104" s="199" t="str">
        <f t="shared" ca="1" si="19"/>
        <v/>
      </c>
      <c r="AL104" s="209" t="str">
        <f t="shared" ca="1" si="20"/>
        <v/>
      </c>
      <c r="AM104" s="199" t="str">
        <f t="shared" ca="1" si="15"/>
        <v/>
      </c>
      <c r="AN104" s="204">
        <v>103</v>
      </c>
      <c r="AO104" s="204" t="str">
        <f ca="1">IFERROR(VLOOKUP(NDD!$J$28,INDIRECT(AR103),5,FALSE),"")</f>
        <v/>
      </c>
      <c r="AP104" s="205" t="str">
        <f t="shared" ca="1" si="12"/>
        <v/>
      </c>
      <c r="AQ104" s="204" t="str">
        <f t="shared" ca="1" si="13"/>
        <v/>
      </c>
      <c r="AR104" s="204" t="str">
        <f t="shared" ca="1" si="14"/>
        <v/>
      </c>
      <c r="AS104" s="40" t="s">
        <v>1131</v>
      </c>
      <c r="AT104" s="40"/>
      <c r="AU104" s="40" t="s">
        <v>344</v>
      </c>
      <c r="AV104" s="40" t="s">
        <v>4217</v>
      </c>
      <c r="AW104" s="40" t="s">
        <v>123</v>
      </c>
      <c r="AX104" s="38"/>
      <c r="AY104" s="38"/>
      <c r="AZ104" s="38"/>
      <c r="BA104" s="38"/>
      <c r="BB104" s="193" t="s">
        <v>282</v>
      </c>
      <c r="BC104" s="193" t="s">
        <v>2116</v>
      </c>
      <c r="BD104" s="204">
        <v>103</v>
      </c>
      <c r="BE104" s="204" t="str">
        <f ca="1">IFERROR(VLOOKUP(NDD!$J$23,INDIRECT(BG103),3,FALSE),"")</f>
        <v/>
      </c>
      <c r="BF104" s="205" t="str">
        <f t="shared" ca="1" si="16"/>
        <v/>
      </c>
      <c r="BG104" s="204" t="str">
        <f t="shared" ca="1" si="17"/>
        <v/>
      </c>
    </row>
    <row r="105" spans="1:59" ht="13.5" customHeight="1" x14ac:dyDescent="0.25">
      <c r="A105" s="38"/>
      <c r="B105" s="38"/>
      <c r="C105" s="38"/>
      <c r="D105" s="38"/>
      <c r="E105" s="38"/>
      <c r="F105" s="38"/>
      <c r="G105" s="38"/>
      <c r="H105" s="38"/>
      <c r="I105" s="38"/>
      <c r="J105" s="38"/>
      <c r="K105" s="38"/>
      <c r="L105" s="38"/>
      <c r="M105" s="38"/>
      <c r="N105" s="38"/>
      <c r="O105" s="38"/>
      <c r="P105" s="38"/>
      <c r="Q105" s="38"/>
      <c r="R105" s="38"/>
      <c r="S105" s="77" t="s">
        <v>310</v>
      </c>
      <c r="T105" s="76" t="s">
        <v>564</v>
      </c>
      <c r="Y105" s="41" t="s">
        <v>887</v>
      </c>
      <c r="Z105" s="41" t="s">
        <v>888</v>
      </c>
      <c r="AA105" s="41" t="s">
        <v>888</v>
      </c>
      <c r="AB105" s="41"/>
      <c r="AC105" s="41"/>
      <c r="AD105" s="224" t="s">
        <v>269</v>
      </c>
      <c r="AE105" s="224" t="s">
        <v>2191</v>
      </c>
      <c r="AF105" s="225" t="s">
        <v>2081</v>
      </c>
      <c r="AG105" s="223" t="s">
        <v>2192</v>
      </c>
      <c r="AH105" s="199">
        <v>103</v>
      </c>
      <c r="AI105" s="199" t="str">
        <f ca="1">IFERROR(VLOOKUP(NDD!$J$23,INDIRECT(AM104),5,FALSE),"")</f>
        <v/>
      </c>
      <c r="AJ105" s="199" t="str">
        <f t="shared" ca="1" si="18"/>
        <v/>
      </c>
      <c r="AK105" s="199" t="str">
        <f t="shared" ca="1" si="19"/>
        <v/>
      </c>
      <c r="AL105" s="209" t="str">
        <f t="shared" ca="1" si="20"/>
        <v/>
      </c>
      <c r="AM105" s="199" t="str">
        <f t="shared" ca="1" si="15"/>
        <v/>
      </c>
      <c r="AN105" s="204">
        <v>104</v>
      </c>
      <c r="AO105" s="204" t="str">
        <f ca="1">IFERROR(VLOOKUP(NDD!$J$28,INDIRECT(AR104),5,FALSE),"")</f>
        <v/>
      </c>
      <c r="AP105" s="205" t="str">
        <f t="shared" ca="1" si="12"/>
        <v/>
      </c>
      <c r="AQ105" s="204" t="str">
        <f t="shared" ca="1" si="13"/>
        <v/>
      </c>
      <c r="AR105" s="204" t="str">
        <f t="shared" ca="1" si="14"/>
        <v/>
      </c>
      <c r="AS105" s="40" t="s">
        <v>1289</v>
      </c>
      <c r="AT105" s="40"/>
      <c r="AU105" s="40" t="s">
        <v>4113</v>
      </c>
      <c r="AV105" s="40" t="s">
        <v>4218</v>
      </c>
      <c r="AW105" s="40" t="s">
        <v>186</v>
      </c>
      <c r="AX105" s="38"/>
      <c r="AY105" s="38"/>
      <c r="AZ105" s="38"/>
      <c r="BA105" s="38"/>
      <c r="BB105" s="193" t="s">
        <v>282</v>
      </c>
      <c r="BC105" s="193" t="s">
        <v>2088</v>
      </c>
      <c r="BD105" s="204">
        <v>104</v>
      </c>
      <c r="BE105" s="204" t="str">
        <f ca="1">IFERROR(VLOOKUP(NDD!$J$23,INDIRECT(BG104),3,FALSE),"")</f>
        <v/>
      </c>
      <c r="BF105" s="205" t="str">
        <f t="shared" ca="1" si="16"/>
        <v/>
      </c>
      <c r="BG105" s="204" t="str">
        <f t="shared" ca="1" si="17"/>
        <v/>
      </c>
    </row>
    <row r="106" spans="1:59" ht="13.5" customHeight="1" x14ac:dyDescent="0.25">
      <c r="A106" s="38"/>
      <c r="B106" s="38"/>
      <c r="C106" s="38"/>
      <c r="D106" s="38"/>
      <c r="E106" s="38"/>
      <c r="F106" s="38"/>
      <c r="G106" s="38"/>
      <c r="H106" s="38"/>
      <c r="I106" s="38"/>
      <c r="J106" s="38"/>
      <c r="K106" s="38"/>
      <c r="L106" s="38"/>
      <c r="M106" s="38"/>
      <c r="N106" s="38"/>
      <c r="O106" s="38"/>
      <c r="P106" s="38"/>
      <c r="Q106" s="38"/>
      <c r="R106" s="38"/>
      <c r="S106" s="77" t="s">
        <v>3883</v>
      </c>
      <c r="T106" s="76"/>
      <c r="Y106" s="41" t="s">
        <v>591</v>
      </c>
      <c r="Z106" s="41" t="s">
        <v>73</v>
      </c>
      <c r="AA106" s="41" t="s">
        <v>125</v>
      </c>
      <c r="AB106" s="41"/>
      <c r="AC106" s="41"/>
      <c r="AD106" s="224" t="s">
        <v>269</v>
      </c>
      <c r="AE106" s="224" t="s">
        <v>2193</v>
      </c>
      <c r="AF106" s="225" t="s">
        <v>2081</v>
      </c>
      <c r="AG106" s="223" t="s">
        <v>2194</v>
      </c>
      <c r="AH106" s="199">
        <v>104</v>
      </c>
      <c r="AI106" s="199" t="str">
        <f ca="1">IFERROR(VLOOKUP(NDD!$J$23,INDIRECT(AM105),5,FALSE),"")</f>
        <v/>
      </c>
      <c r="AJ106" s="199" t="str">
        <f t="shared" ca="1" si="18"/>
        <v/>
      </c>
      <c r="AK106" s="199" t="str">
        <f t="shared" ca="1" si="19"/>
        <v/>
      </c>
      <c r="AL106" s="209" t="str">
        <f t="shared" ca="1" si="20"/>
        <v/>
      </c>
      <c r="AM106" s="199" t="str">
        <f t="shared" ca="1" si="15"/>
        <v/>
      </c>
      <c r="AN106" s="204">
        <v>105</v>
      </c>
      <c r="AO106" s="204" t="str">
        <f ca="1">IFERROR(VLOOKUP(NDD!$J$28,INDIRECT(AR105),5,FALSE),"")</f>
        <v/>
      </c>
      <c r="AP106" s="205" t="str">
        <f t="shared" ca="1" si="12"/>
        <v/>
      </c>
      <c r="AQ106" s="204" t="str">
        <f t="shared" ca="1" si="13"/>
        <v/>
      </c>
      <c r="AR106" s="204" t="str">
        <f t="shared" ca="1" si="14"/>
        <v/>
      </c>
      <c r="AS106" s="40" t="s">
        <v>1132</v>
      </c>
      <c r="AT106" s="40"/>
      <c r="AU106" s="40" t="s">
        <v>3938</v>
      </c>
      <c r="AV106" s="40" t="s">
        <v>4219</v>
      </c>
      <c r="AW106" s="40" t="s">
        <v>85</v>
      </c>
      <c r="AX106" s="38"/>
      <c r="AY106" s="38"/>
      <c r="AZ106" s="38"/>
      <c r="BA106" s="38"/>
      <c r="BB106" s="193" t="s">
        <v>282</v>
      </c>
      <c r="BC106" s="193" t="s">
        <v>2108</v>
      </c>
      <c r="BD106" s="204">
        <v>105</v>
      </c>
      <c r="BE106" s="204" t="str">
        <f ca="1">IFERROR(VLOOKUP(NDD!$J$23,INDIRECT(BG105),3,FALSE),"")</f>
        <v/>
      </c>
      <c r="BF106" s="205" t="str">
        <f t="shared" ca="1" si="16"/>
        <v/>
      </c>
      <c r="BG106" s="204" t="str">
        <f t="shared" ca="1" si="17"/>
        <v/>
      </c>
    </row>
    <row r="107" spans="1:59" ht="13.5" customHeight="1" x14ac:dyDescent="0.25">
      <c r="A107" s="38"/>
      <c r="B107" s="38"/>
      <c r="C107" s="38"/>
      <c r="D107" s="38"/>
      <c r="E107" s="38"/>
      <c r="F107" s="38"/>
      <c r="G107" s="38"/>
      <c r="H107" s="38"/>
      <c r="I107" s="38"/>
      <c r="J107" s="38"/>
      <c r="K107" s="38"/>
      <c r="L107" s="38"/>
      <c r="M107" s="38"/>
      <c r="N107" s="38"/>
      <c r="O107" s="38"/>
      <c r="P107" s="38"/>
      <c r="Q107" s="38"/>
      <c r="R107" s="38"/>
      <c r="S107" s="77" t="s">
        <v>2806</v>
      </c>
      <c r="T107" s="76"/>
      <c r="Y107" s="41" t="s">
        <v>589</v>
      </c>
      <c r="Z107" s="41" t="s">
        <v>1761</v>
      </c>
      <c r="AA107" s="41" t="s">
        <v>146</v>
      </c>
      <c r="AB107" s="41"/>
      <c r="AC107" s="41"/>
      <c r="AD107" s="224" t="s">
        <v>269</v>
      </c>
      <c r="AE107" s="224" t="s">
        <v>2195</v>
      </c>
      <c r="AF107" s="225" t="s">
        <v>2081</v>
      </c>
      <c r="AG107" s="223" t="s">
        <v>2196</v>
      </c>
      <c r="AH107" s="199">
        <v>105</v>
      </c>
      <c r="AI107" s="199" t="str">
        <f ca="1">IFERROR(VLOOKUP(NDD!$J$23,INDIRECT(AM106),5,FALSE),"")</f>
        <v/>
      </c>
      <c r="AJ107" s="199" t="str">
        <f t="shared" ca="1" si="18"/>
        <v/>
      </c>
      <c r="AK107" s="199" t="str">
        <f t="shared" ca="1" si="19"/>
        <v/>
      </c>
      <c r="AL107" s="209" t="str">
        <f t="shared" ca="1" si="20"/>
        <v/>
      </c>
      <c r="AM107" s="199" t="str">
        <f t="shared" ca="1" si="15"/>
        <v/>
      </c>
      <c r="AN107" s="204">
        <v>106</v>
      </c>
      <c r="AO107" s="204" t="str">
        <f ca="1">IFERROR(VLOOKUP(NDD!$J$28,INDIRECT(AR106),5,FALSE),"")</f>
        <v/>
      </c>
      <c r="AP107" s="205" t="str">
        <f t="shared" ca="1" si="12"/>
        <v/>
      </c>
      <c r="AQ107" s="204" t="str">
        <f t="shared" ca="1" si="13"/>
        <v/>
      </c>
      <c r="AR107" s="204" t="str">
        <f t="shared" ca="1" si="14"/>
        <v/>
      </c>
      <c r="AS107" s="40" t="s">
        <v>1290</v>
      </c>
      <c r="AT107" s="40"/>
      <c r="AU107" s="40" t="s">
        <v>3942</v>
      </c>
      <c r="AV107" s="40" t="s">
        <v>4220</v>
      </c>
      <c r="AW107" s="40" t="s">
        <v>142</v>
      </c>
      <c r="AX107" s="38"/>
      <c r="AY107" s="38"/>
      <c r="AZ107" s="38"/>
      <c r="BA107" s="38"/>
      <c r="BB107" s="193" t="s">
        <v>282</v>
      </c>
      <c r="BC107" s="193" t="s">
        <v>2051</v>
      </c>
      <c r="BD107" s="204">
        <v>106</v>
      </c>
      <c r="BE107" s="204" t="str">
        <f ca="1">IFERROR(VLOOKUP(NDD!$J$23,INDIRECT(BG106),3,FALSE),"")</f>
        <v/>
      </c>
      <c r="BF107" s="205" t="str">
        <f t="shared" ca="1" si="16"/>
        <v/>
      </c>
      <c r="BG107" s="204" t="str">
        <f t="shared" ca="1" si="17"/>
        <v/>
      </c>
    </row>
    <row r="108" spans="1:59" ht="13.5" customHeight="1" x14ac:dyDescent="0.25">
      <c r="A108" s="38"/>
      <c r="B108" s="38"/>
      <c r="C108" s="38"/>
      <c r="D108" s="38"/>
      <c r="E108" s="38"/>
      <c r="F108" s="38"/>
      <c r="G108" s="38"/>
      <c r="H108" s="38"/>
      <c r="I108" s="38"/>
      <c r="J108" s="38"/>
      <c r="K108" s="38"/>
      <c r="L108" s="38"/>
      <c r="M108" s="38"/>
      <c r="N108" s="38"/>
      <c r="O108" s="38"/>
      <c r="P108" s="38"/>
      <c r="Q108" s="38"/>
      <c r="R108" s="38"/>
      <c r="S108" s="77" t="s">
        <v>3884</v>
      </c>
      <c r="T108" s="76"/>
      <c r="Y108" s="41" t="s">
        <v>900</v>
      </c>
      <c r="Z108" s="41" t="s">
        <v>111</v>
      </c>
      <c r="AA108" s="41" t="s">
        <v>111</v>
      </c>
      <c r="AB108" s="41"/>
      <c r="AC108" s="41"/>
      <c r="AD108" s="224" t="s">
        <v>269</v>
      </c>
      <c r="AE108" s="224" t="s">
        <v>2197</v>
      </c>
      <c r="AF108" s="225" t="s">
        <v>2081</v>
      </c>
      <c r="AG108" s="223" t="s">
        <v>2198</v>
      </c>
      <c r="AH108" s="199">
        <v>106</v>
      </c>
      <c r="AI108" s="199" t="str">
        <f ca="1">IFERROR(VLOOKUP(NDD!$J$23,INDIRECT(AM107),5,FALSE),"")</f>
        <v/>
      </c>
      <c r="AJ108" s="199" t="str">
        <f t="shared" ca="1" si="18"/>
        <v/>
      </c>
      <c r="AK108" s="199" t="str">
        <f t="shared" ca="1" si="19"/>
        <v/>
      </c>
      <c r="AL108" s="209" t="str">
        <f t="shared" ca="1" si="20"/>
        <v/>
      </c>
      <c r="AM108" s="199" t="str">
        <f t="shared" ca="1" si="15"/>
        <v/>
      </c>
      <c r="AN108" s="204">
        <v>107</v>
      </c>
      <c r="AO108" s="204" t="str">
        <f ca="1">IFERROR(VLOOKUP(NDD!$J$28,INDIRECT(AR107),5,FALSE),"")</f>
        <v/>
      </c>
      <c r="AP108" s="205" t="str">
        <f t="shared" ca="1" si="12"/>
        <v/>
      </c>
      <c r="AQ108" s="204" t="str">
        <f t="shared" ca="1" si="13"/>
        <v/>
      </c>
      <c r="AR108" s="204" t="str">
        <f t="shared" ca="1" si="14"/>
        <v/>
      </c>
      <c r="AS108" s="40" t="s">
        <v>1291</v>
      </c>
      <c r="AT108" s="40"/>
      <c r="AU108" s="40" t="s">
        <v>3991</v>
      </c>
      <c r="AV108" s="40" t="s">
        <v>4221</v>
      </c>
      <c r="AW108" s="40" t="s">
        <v>159</v>
      </c>
      <c r="AX108" s="38"/>
      <c r="AY108" s="38"/>
      <c r="AZ108" s="38"/>
      <c r="BA108" s="38"/>
      <c r="BB108" s="193" t="s">
        <v>282</v>
      </c>
      <c r="BC108" s="193" t="s">
        <v>2052</v>
      </c>
      <c r="BD108" s="204">
        <v>107</v>
      </c>
      <c r="BE108" s="204" t="str">
        <f ca="1">IFERROR(VLOOKUP(NDD!$J$23,INDIRECT(BG107),3,FALSE),"")</f>
        <v/>
      </c>
      <c r="BF108" s="205" t="str">
        <f t="shared" ca="1" si="16"/>
        <v/>
      </c>
      <c r="BG108" s="204" t="str">
        <f t="shared" ca="1" si="17"/>
        <v/>
      </c>
    </row>
    <row r="109" spans="1:59" ht="13.5" customHeight="1" x14ac:dyDescent="0.25">
      <c r="A109" s="38"/>
      <c r="B109" s="38"/>
      <c r="C109" s="38"/>
      <c r="D109" s="38"/>
      <c r="E109" s="38"/>
      <c r="F109" s="38"/>
      <c r="G109" s="38"/>
      <c r="H109" s="38"/>
      <c r="I109" s="38"/>
      <c r="J109" s="38"/>
      <c r="K109" s="38"/>
      <c r="L109" s="38"/>
      <c r="M109" s="38"/>
      <c r="N109" s="38"/>
      <c r="O109" s="38"/>
      <c r="P109" s="38"/>
      <c r="Q109" s="38"/>
      <c r="R109" s="38"/>
      <c r="S109" s="77" t="s">
        <v>2810</v>
      </c>
      <c r="T109" s="76"/>
      <c r="Y109" s="41" t="s">
        <v>898</v>
      </c>
      <c r="Z109" s="41" t="s">
        <v>899</v>
      </c>
      <c r="AA109" s="41" t="s">
        <v>899</v>
      </c>
      <c r="AB109" s="41"/>
      <c r="AC109" s="41"/>
      <c r="AD109" s="224" t="s">
        <v>269</v>
      </c>
      <c r="AE109" s="224" t="s">
        <v>2171</v>
      </c>
      <c r="AF109" s="225" t="s">
        <v>2082</v>
      </c>
      <c r="AG109" s="223" t="s">
        <v>3558</v>
      </c>
      <c r="AH109" s="199">
        <v>107</v>
      </c>
      <c r="AI109" s="199" t="str">
        <f ca="1">IFERROR(VLOOKUP(NDD!$J$23,INDIRECT(AM108),5,FALSE),"")</f>
        <v/>
      </c>
      <c r="AJ109" s="199" t="str">
        <f t="shared" ca="1" si="18"/>
        <v/>
      </c>
      <c r="AK109" s="199" t="str">
        <f t="shared" ca="1" si="19"/>
        <v/>
      </c>
      <c r="AL109" s="209" t="str">
        <f t="shared" ca="1" si="20"/>
        <v/>
      </c>
      <c r="AM109" s="199" t="str">
        <f t="shared" ca="1" si="15"/>
        <v/>
      </c>
      <c r="AN109" s="204">
        <v>108</v>
      </c>
      <c r="AO109" s="204" t="str">
        <f ca="1">IFERROR(VLOOKUP(NDD!$J$28,INDIRECT(AR108),5,FALSE),"")</f>
        <v/>
      </c>
      <c r="AP109" s="205" t="str">
        <f t="shared" ca="1" si="12"/>
        <v/>
      </c>
      <c r="AQ109" s="204" t="str">
        <f t="shared" ca="1" si="13"/>
        <v/>
      </c>
      <c r="AR109" s="204" t="str">
        <f t="shared" ca="1" si="14"/>
        <v/>
      </c>
      <c r="AS109" s="40" t="s">
        <v>1292</v>
      </c>
      <c r="AT109" s="40"/>
      <c r="AU109" s="40" t="s">
        <v>4091</v>
      </c>
      <c r="AV109" s="40" t="s">
        <v>4222</v>
      </c>
      <c r="AW109" s="40" t="s">
        <v>83</v>
      </c>
      <c r="AX109" s="38"/>
      <c r="AY109" s="38"/>
      <c r="AZ109" s="38"/>
      <c r="BA109" s="38"/>
      <c r="BB109" s="193" t="s">
        <v>282</v>
      </c>
      <c r="BC109" s="193" t="s">
        <v>2117</v>
      </c>
      <c r="BD109" s="204">
        <v>108</v>
      </c>
      <c r="BE109" s="204" t="str">
        <f ca="1">IFERROR(VLOOKUP(NDD!$J$23,INDIRECT(BG108),3,FALSE),"")</f>
        <v/>
      </c>
      <c r="BF109" s="205" t="str">
        <f t="shared" ca="1" si="16"/>
        <v/>
      </c>
      <c r="BG109" s="204" t="str">
        <f t="shared" ca="1" si="17"/>
        <v/>
      </c>
    </row>
    <row r="110" spans="1:59" ht="13.5" customHeight="1" x14ac:dyDescent="0.25">
      <c r="A110" s="38"/>
      <c r="B110" s="38"/>
      <c r="C110" s="38"/>
      <c r="D110" s="38"/>
      <c r="E110" s="38"/>
      <c r="F110" s="38"/>
      <c r="G110" s="38"/>
      <c r="H110" s="38"/>
      <c r="I110" s="38"/>
      <c r="J110" s="38"/>
      <c r="K110" s="38"/>
      <c r="L110" s="38"/>
      <c r="M110" s="38"/>
      <c r="N110" s="38"/>
      <c r="O110" s="38"/>
      <c r="P110" s="38"/>
      <c r="Q110" s="38"/>
      <c r="R110" s="38"/>
      <c r="S110" s="77" t="s">
        <v>3885</v>
      </c>
      <c r="T110" s="76"/>
      <c r="Y110" s="41" t="s">
        <v>600</v>
      </c>
      <c r="Z110" s="41" t="s">
        <v>1762</v>
      </c>
      <c r="AA110" s="41" t="s">
        <v>167</v>
      </c>
      <c r="AB110" s="41"/>
      <c r="AC110" s="41"/>
      <c r="AD110" s="224" t="s">
        <v>269</v>
      </c>
      <c r="AE110" s="224" t="s">
        <v>625</v>
      </c>
      <c r="AF110" s="225" t="s">
        <v>2082</v>
      </c>
      <c r="AG110" s="223" t="s">
        <v>2199</v>
      </c>
      <c r="AH110" s="199">
        <v>108</v>
      </c>
      <c r="AI110" s="199" t="str">
        <f ca="1">IFERROR(VLOOKUP(NDD!$J$23,INDIRECT(AM109),5,FALSE),"")</f>
        <v/>
      </c>
      <c r="AJ110" s="199" t="str">
        <f t="shared" ca="1" si="18"/>
        <v/>
      </c>
      <c r="AK110" s="199" t="str">
        <f t="shared" ca="1" si="19"/>
        <v/>
      </c>
      <c r="AL110" s="209" t="str">
        <f t="shared" ca="1" si="20"/>
        <v/>
      </c>
      <c r="AM110" s="199" t="str">
        <f t="shared" ca="1" si="15"/>
        <v/>
      </c>
      <c r="AN110" s="204">
        <v>109</v>
      </c>
      <c r="AO110" s="204" t="str">
        <f ca="1">IFERROR(VLOOKUP(NDD!$J$28,INDIRECT(AR109),5,FALSE),"")</f>
        <v/>
      </c>
      <c r="AP110" s="205" t="str">
        <f t="shared" ca="1" si="12"/>
        <v/>
      </c>
      <c r="AQ110" s="204" t="str">
        <f t="shared" ca="1" si="13"/>
        <v/>
      </c>
      <c r="AR110" s="204" t="str">
        <f t="shared" ca="1" si="14"/>
        <v/>
      </c>
      <c r="AS110" s="40" t="s">
        <v>1293</v>
      </c>
      <c r="AT110" s="40"/>
      <c r="AU110" s="40" t="s">
        <v>3931</v>
      </c>
      <c r="AV110" s="40" t="s">
        <v>4223</v>
      </c>
      <c r="AW110" s="40" t="s">
        <v>120</v>
      </c>
      <c r="AX110" s="38"/>
      <c r="AY110" s="38"/>
      <c r="AZ110" s="38"/>
      <c r="BA110" s="38"/>
      <c r="BB110" s="193" t="s">
        <v>282</v>
      </c>
      <c r="BC110" s="193" t="s">
        <v>2118</v>
      </c>
      <c r="BD110" s="204">
        <v>109</v>
      </c>
      <c r="BE110" s="204" t="str">
        <f ca="1">IFERROR(VLOOKUP(NDD!$J$23,INDIRECT(BG109),3,FALSE),"")</f>
        <v/>
      </c>
      <c r="BF110" s="205" t="str">
        <f t="shared" ca="1" si="16"/>
        <v/>
      </c>
      <c r="BG110" s="204" t="str">
        <f t="shared" ca="1" si="17"/>
        <v/>
      </c>
    </row>
    <row r="111" spans="1:59" ht="13.5" customHeight="1" x14ac:dyDescent="0.25">
      <c r="A111" s="38"/>
      <c r="B111" s="38"/>
      <c r="C111" s="38"/>
      <c r="D111" s="38"/>
      <c r="E111" s="38"/>
      <c r="F111" s="38"/>
      <c r="G111" s="38"/>
      <c r="H111" s="38"/>
      <c r="I111" s="38"/>
      <c r="J111" s="38"/>
      <c r="K111" s="38"/>
      <c r="L111" s="38"/>
      <c r="M111" s="38"/>
      <c r="N111" s="38"/>
      <c r="O111" s="38"/>
      <c r="P111" s="38"/>
      <c r="Q111" s="38"/>
      <c r="R111" s="38"/>
      <c r="S111" s="77" t="s">
        <v>3886</v>
      </c>
      <c r="T111" s="76"/>
      <c r="Y111" s="41" t="s">
        <v>894</v>
      </c>
      <c r="Z111" s="41" t="s">
        <v>1840</v>
      </c>
      <c r="AA111" s="41" t="s">
        <v>895</v>
      </c>
      <c r="AB111" s="41"/>
      <c r="AC111" s="41"/>
      <c r="AD111" s="224" t="s">
        <v>269</v>
      </c>
      <c r="AE111" s="224" t="s">
        <v>626</v>
      </c>
      <c r="AF111" s="225" t="s">
        <v>2082</v>
      </c>
      <c r="AG111" s="223" t="s">
        <v>2200</v>
      </c>
      <c r="AH111" s="199">
        <v>109</v>
      </c>
      <c r="AI111" s="199" t="str">
        <f ca="1">IFERROR(VLOOKUP(NDD!$J$23,INDIRECT(AM110),5,FALSE),"")</f>
        <v/>
      </c>
      <c r="AJ111" s="199" t="str">
        <f t="shared" ca="1" si="18"/>
        <v/>
      </c>
      <c r="AK111" s="199" t="str">
        <f t="shared" ca="1" si="19"/>
        <v/>
      </c>
      <c r="AL111" s="209" t="str">
        <f t="shared" ca="1" si="20"/>
        <v/>
      </c>
      <c r="AM111" s="199" t="str">
        <f t="shared" ca="1" si="15"/>
        <v/>
      </c>
      <c r="AN111" s="204">
        <v>110</v>
      </c>
      <c r="AO111" s="204" t="str">
        <f ca="1">IFERROR(VLOOKUP(NDD!$J$28,INDIRECT(AR110),5,FALSE),"")</f>
        <v/>
      </c>
      <c r="AP111" s="205" t="str">
        <f t="shared" ca="1" si="12"/>
        <v/>
      </c>
      <c r="AQ111" s="204" t="str">
        <f t="shared" ca="1" si="13"/>
        <v/>
      </c>
      <c r="AR111" s="204" t="str">
        <f t="shared" ca="1" si="14"/>
        <v/>
      </c>
      <c r="AS111" s="40" t="s">
        <v>1133</v>
      </c>
      <c r="AT111" s="40"/>
      <c r="AU111" s="40" t="s">
        <v>3985</v>
      </c>
      <c r="AV111" s="40" t="s">
        <v>4224</v>
      </c>
      <c r="AW111" s="40" t="s">
        <v>226</v>
      </c>
      <c r="AX111" s="38"/>
      <c r="AY111" s="38"/>
      <c r="AZ111" s="38"/>
      <c r="BA111" s="38"/>
      <c r="BB111" s="193" t="s">
        <v>282</v>
      </c>
      <c r="BC111" s="193" t="s">
        <v>2053</v>
      </c>
      <c r="BD111" s="204">
        <v>110</v>
      </c>
      <c r="BE111" s="204" t="str">
        <f ca="1">IFERROR(VLOOKUP(NDD!$J$23,INDIRECT(BG110),3,FALSE),"")</f>
        <v/>
      </c>
      <c r="BF111" s="205" t="str">
        <f t="shared" ca="1" si="16"/>
        <v/>
      </c>
      <c r="BG111" s="204" t="str">
        <f t="shared" ca="1" si="17"/>
        <v/>
      </c>
    </row>
    <row r="112" spans="1:59" ht="13.5" customHeight="1" x14ac:dyDescent="0.25">
      <c r="A112" s="38"/>
      <c r="B112" s="38"/>
      <c r="C112" s="38"/>
      <c r="D112" s="38"/>
      <c r="E112" s="38"/>
      <c r="F112" s="38"/>
      <c r="G112" s="38"/>
      <c r="H112" s="38"/>
      <c r="I112" s="38"/>
      <c r="J112" s="38"/>
      <c r="K112" s="38"/>
      <c r="L112" s="38"/>
      <c r="M112" s="38"/>
      <c r="N112" s="38"/>
      <c r="O112" s="38"/>
      <c r="P112" s="38"/>
      <c r="Q112" s="38"/>
      <c r="R112" s="38"/>
      <c r="S112" s="77" t="s">
        <v>3887</v>
      </c>
      <c r="T112" s="76"/>
      <c r="Y112" s="41" t="s">
        <v>570</v>
      </c>
      <c r="Z112" s="41" t="s">
        <v>1763</v>
      </c>
      <c r="AA112" s="41" t="s">
        <v>189</v>
      </c>
      <c r="AB112" s="41"/>
      <c r="AC112" s="41"/>
      <c r="AD112" s="224" t="s">
        <v>269</v>
      </c>
      <c r="AE112" s="224" t="s">
        <v>2201</v>
      </c>
      <c r="AF112" s="225" t="s">
        <v>2082</v>
      </c>
      <c r="AG112" s="223" t="s">
        <v>2202</v>
      </c>
      <c r="AH112" s="199">
        <v>110</v>
      </c>
      <c r="AI112" s="199" t="str">
        <f ca="1">IFERROR(VLOOKUP(NDD!$J$23,INDIRECT(AM111),5,FALSE),"")</f>
        <v/>
      </c>
      <c r="AJ112" s="199" t="str">
        <f t="shared" ca="1" si="18"/>
        <v/>
      </c>
      <c r="AK112" s="199" t="str">
        <f t="shared" ca="1" si="19"/>
        <v/>
      </c>
      <c r="AL112" s="209" t="str">
        <f t="shared" ca="1" si="20"/>
        <v/>
      </c>
      <c r="AM112" s="199" t="str">
        <f t="shared" ca="1" si="15"/>
        <v/>
      </c>
      <c r="AN112" s="204">
        <v>111</v>
      </c>
      <c r="AO112" s="204" t="str">
        <f ca="1">IFERROR(VLOOKUP(NDD!$J$28,INDIRECT(AR111),5,FALSE),"")</f>
        <v/>
      </c>
      <c r="AP112" s="205" t="str">
        <f t="shared" ca="1" si="12"/>
        <v/>
      </c>
      <c r="AQ112" s="204" t="str">
        <f t="shared" ca="1" si="13"/>
        <v/>
      </c>
      <c r="AR112" s="204" t="str">
        <f t="shared" ca="1" si="14"/>
        <v/>
      </c>
      <c r="AS112" s="40" t="s">
        <v>1294</v>
      </c>
      <c r="AT112" s="40"/>
      <c r="AU112" s="40" t="s">
        <v>2842</v>
      </c>
      <c r="AV112" s="40" t="s">
        <v>1937</v>
      </c>
      <c r="AW112" s="40"/>
      <c r="AX112" s="38"/>
      <c r="AY112" s="38"/>
      <c r="AZ112" s="38"/>
      <c r="BA112" s="38"/>
      <c r="BB112" s="193" t="s">
        <v>282</v>
      </c>
      <c r="BC112" s="193" t="s">
        <v>2093</v>
      </c>
      <c r="BD112" s="204">
        <v>111</v>
      </c>
      <c r="BE112" s="204" t="str">
        <f ca="1">IFERROR(VLOOKUP(NDD!$J$23,INDIRECT(BG111),3,FALSE),"")</f>
        <v/>
      </c>
      <c r="BF112" s="205" t="str">
        <f t="shared" ca="1" si="16"/>
        <v/>
      </c>
      <c r="BG112" s="204" t="str">
        <f t="shared" ca="1" si="17"/>
        <v/>
      </c>
    </row>
    <row r="113" spans="1:59" ht="13.5" customHeight="1" x14ac:dyDescent="0.25">
      <c r="A113" s="38"/>
      <c r="B113" s="38"/>
      <c r="C113" s="38"/>
      <c r="D113" s="38"/>
      <c r="E113" s="38"/>
      <c r="F113" s="38"/>
      <c r="G113" s="38"/>
      <c r="H113" s="38"/>
      <c r="I113" s="38"/>
      <c r="J113" s="38"/>
      <c r="K113" s="38"/>
      <c r="L113" s="38"/>
      <c r="M113" s="38"/>
      <c r="N113" s="38"/>
      <c r="O113" s="38"/>
      <c r="P113" s="38"/>
      <c r="Q113" s="38"/>
      <c r="R113" s="38"/>
      <c r="S113" s="77" t="s">
        <v>3888</v>
      </c>
      <c r="T113" s="76"/>
      <c r="Y113" s="41" t="s">
        <v>569</v>
      </c>
      <c r="Z113" s="41" t="s">
        <v>1764</v>
      </c>
      <c r="AA113" s="41" t="s">
        <v>129</v>
      </c>
      <c r="AB113" s="41"/>
      <c r="AC113" s="41"/>
      <c r="AD113" s="224" t="s">
        <v>269</v>
      </c>
      <c r="AE113" s="224" t="s">
        <v>627</v>
      </c>
      <c r="AF113" s="225" t="s">
        <v>2082</v>
      </c>
      <c r="AG113" s="223" t="s">
        <v>2203</v>
      </c>
      <c r="AH113" s="199">
        <v>111</v>
      </c>
      <c r="AI113" s="199" t="str">
        <f ca="1">IFERROR(VLOOKUP(NDD!$J$23,INDIRECT(AM112),5,FALSE),"")</f>
        <v/>
      </c>
      <c r="AJ113" s="199" t="str">
        <f t="shared" ca="1" si="18"/>
        <v/>
      </c>
      <c r="AK113" s="199" t="str">
        <f t="shared" ca="1" si="19"/>
        <v/>
      </c>
      <c r="AL113" s="209" t="str">
        <f t="shared" ca="1" si="20"/>
        <v/>
      </c>
      <c r="AM113" s="199" t="str">
        <f t="shared" ca="1" si="15"/>
        <v/>
      </c>
      <c r="AN113" s="204">
        <v>112</v>
      </c>
      <c r="AO113" s="204" t="str">
        <f ca="1">IFERROR(VLOOKUP(NDD!$J$28,INDIRECT(AR112),5,FALSE),"")</f>
        <v/>
      </c>
      <c r="AP113" s="205" t="str">
        <f t="shared" ca="1" si="12"/>
        <v/>
      </c>
      <c r="AQ113" s="204" t="str">
        <f t="shared" ca="1" si="13"/>
        <v/>
      </c>
      <c r="AR113" s="204" t="str">
        <f t="shared" ca="1" si="14"/>
        <v/>
      </c>
      <c r="AS113" s="40" t="s">
        <v>2843</v>
      </c>
      <c r="AT113" s="40"/>
      <c r="AU113" s="40" t="s">
        <v>2844</v>
      </c>
      <c r="AV113" s="40" t="s">
        <v>2845</v>
      </c>
      <c r="AW113" s="40" t="s">
        <v>2770</v>
      </c>
      <c r="AX113" s="38"/>
      <c r="AY113" s="38"/>
      <c r="AZ113" s="38"/>
      <c r="BA113" s="38"/>
      <c r="BB113" s="193" t="s">
        <v>282</v>
      </c>
      <c r="BC113" s="193" t="s">
        <v>2144</v>
      </c>
      <c r="BD113" s="204">
        <v>112</v>
      </c>
      <c r="BE113" s="204" t="str">
        <f ca="1">IFERROR(VLOOKUP(NDD!$J$23,INDIRECT(BG112),3,FALSE),"")</f>
        <v/>
      </c>
      <c r="BF113" s="205" t="str">
        <f t="shared" ca="1" si="16"/>
        <v/>
      </c>
      <c r="BG113" s="204" t="str">
        <f t="shared" ca="1" si="17"/>
        <v/>
      </c>
    </row>
    <row r="114" spans="1:59" ht="13.5" customHeight="1" x14ac:dyDescent="0.25">
      <c r="A114" s="38"/>
      <c r="B114" s="38"/>
      <c r="C114" s="38"/>
      <c r="D114" s="38"/>
      <c r="E114" s="38"/>
      <c r="F114" s="38"/>
      <c r="G114" s="38"/>
      <c r="H114" s="38"/>
      <c r="I114" s="38"/>
      <c r="J114" s="38"/>
      <c r="K114" s="38"/>
      <c r="L114" s="38"/>
      <c r="M114" s="38"/>
      <c r="N114" s="38"/>
      <c r="O114" s="38"/>
      <c r="P114" s="38"/>
      <c r="Q114" s="38"/>
      <c r="R114" s="38"/>
      <c r="S114" s="77" t="s">
        <v>3889</v>
      </c>
      <c r="T114" s="76"/>
      <c r="Y114" s="41" t="s">
        <v>903</v>
      </c>
      <c r="Z114" s="41" t="s">
        <v>1765</v>
      </c>
      <c r="AA114" s="41" t="s">
        <v>192</v>
      </c>
      <c r="AB114" s="41"/>
      <c r="AC114" s="41"/>
      <c r="AD114" s="224" t="s">
        <v>269</v>
      </c>
      <c r="AE114" s="224" t="s">
        <v>628</v>
      </c>
      <c r="AF114" s="225" t="s">
        <v>2082</v>
      </c>
      <c r="AG114" s="223" t="s">
        <v>2204</v>
      </c>
      <c r="AH114" s="199">
        <v>112</v>
      </c>
      <c r="AI114" s="199" t="str">
        <f ca="1">IFERROR(VLOOKUP(NDD!$J$23,INDIRECT(AM113),5,FALSE),"")</f>
        <v/>
      </c>
      <c r="AJ114" s="199" t="str">
        <f t="shared" ca="1" si="18"/>
        <v/>
      </c>
      <c r="AK114" s="199" t="str">
        <f t="shared" ca="1" si="19"/>
        <v/>
      </c>
      <c r="AL114" s="209" t="str">
        <f t="shared" ca="1" si="20"/>
        <v/>
      </c>
      <c r="AM114" s="199" t="str">
        <f t="shared" ca="1" si="15"/>
        <v/>
      </c>
      <c r="AN114" s="204">
        <v>113</v>
      </c>
      <c r="AO114" s="204" t="str">
        <f ca="1">IFERROR(VLOOKUP(NDD!$J$28,INDIRECT(AR113),5,FALSE),"")</f>
        <v/>
      </c>
      <c r="AP114" s="205" t="str">
        <f t="shared" ca="1" si="12"/>
        <v/>
      </c>
      <c r="AQ114" s="204" t="str">
        <f t="shared" ca="1" si="13"/>
        <v/>
      </c>
      <c r="AR114" s="204" t="str">
        <f t="shared" ca="1" si="14"/>
        <v/>
      </c>
      <c r="AS114" s="40" t="s">
        <v>1295</v>
      </c>
      <c r="AT114" s="40"/>
      <c r="AU114" s="40" t="s">
        <v>3992</v>
      </c>
      <c r="AV114" s="40" t="s">
        <v>4225</v>
      </c>
      <c r="AW114" s="40" t="s">
        <v>1296</v>
      </c>
      <c r="AX114" s="38"/>
      <c r="AY114" s="38"/>
      <c r="AZ114" s="38"/>
      <c r="BA114" s="38"/>
      <c r="BB114" s="193" t="s">
        <v>284</v>
      </c>
      <c r="BC114" s="193" t="s">
        <v>2711</v>
      </c>
      <c r="BD114" s="204">
        <v>113</v>
      </c>
      <c r="BE114" s="204" t="str">
        <f ca="1">IFERROR(VLOOKUP(NDD!$J$23,INDIRECT(BG113),3,FALSE),"")</f>
        <v/>
      </c>
      <c r="BF114" s="205" t="str">
        <f t="shared" ca="1" si="16"/>
        <v/>
      </c>
      <c r="BG114" s="204" t="str">
        <f t="shared" ca="1" si="17"/>
        <v/>
      </c>
    </row>
    <row r="115" spans="1:59" ht="13.5" customHeight="1" x14ac:dyDescent="0.25">
      <c r="A115" s="38"/>
      <c r="B115" s="38"/>
      <c r="C115" s="38"/>
      <c r="D115" s="38"/>
      <c r="E115" s="38"/>
      <c r="F115" s="38"/>
      <c r="G115" s="38"/>
      <c r="H115" s="38"/>
      <c r="I115" s="38"/>
      <c r="J115" s="38"/>
      <c r="K115" s="38"/>
      <c r="L115" s="38"/>
      <c r="M115" s="38"/>
      <c r="N115" s="38"/>
      <c r="O115" s="38"/>
      <c r="P115" s="38"/>
      <c r="Q115" s="38"/>
      <c r="R115" s="38"/>
      <c r="S115" s="77" t="s">
        <v>3890</v>
      </c>
      <c r="T115" s="76"/>
      <c r="Y115" s="41" t="s">
        <v>288</v>
      </c>
      <c r="Z115" s="41" t="s">
        <v>1766</v>
      </c>
      <c r="AA115" s="41" t="s">
        <v>140</v>
      </c>
      <c r="AB115" s="41"/>
      <c r="AC115" s="41"/>
      <c r="AD115" s="224" t="s">
        <v>269</v>
      </c>
      <c r="AE115" s="224" t="s">
        <v>2058</v>
      </c>
      <c r="AF115" s="225" t="s">
        <v>2053</v>
      </c>
      <c r="AG115" s="223" t="s">
        <v>2248</v>
      </c>
      <c r="AH115" s="199">
        <v>113</v>
      </c>
      <c r="AI115" s="199" t="str">
        <f ca="1">IFERROR(VLOOKUP(NDD!$J$23,INDIRECT(AM114),5,FALSE),"")</f>
        <v/>
      </c>
      <c r="AJ115" s="199" t="str">
        <f t="shared" ca="1" si="18"/>
        <v/>
      </c>
      <c r="AK115" s="199" t="str">
        <f t="shared" ca="1" si="19"/>
        <v/>
      </c>
      <c r="AL115" s="209" t="str">
        <f t="shared" ca="1" si="20"/>
        <v/>
      </c>
      <c r="AM115" s="199" t="str">
        <f t="shared" ca="1" si="15"/>
        <v/>
      </c>
      <c r="AN115" s="204">
        <v>114</v>
      </c>
      <c r="AO115" s="204" t="str">
        <f ca="1">IFERROR(VLOOKUP(NDD!$J$28,INDIRECT(AR114),5,FALSE),"")</f>
        <v/>
      </c>
      <c r="AP115" s="205" t="str">
        <f t="shared" ca="1" si="12"/>
        <v/>
      </c>
      <c r="AQ115" s="204" t="str">
        <f t="shared" ca="1" si="13"/>
        <v/>
      </c>
      <c r="AR115" s="204" t="str">
        <f t="shared" ca="1" si="14"/>
        <v/>
      </c>
      <c r="AS115" s="40" t="s">
        <v>1297</v>
      </c>
      <c r="AT115" s="40"/>
      <c r="AU115" s="40" t="s">
        <v>3946</v>
      </c>
      <c r="AV115" s="40" t="s">
        <v>4226</v>
      </c>
      <c r="AW115" s="40" t="s">
        <v>233</v>
      </c>
      <c r="AX115" s="38"/>
      <c r="AY115" s="38"/>
      <c r="AZ115" s="38"/>
      <c r="BA115" s="38"/>
      <c r="BB115" s="193" t="s">
        <v>284</v>
      </c>
      <c r="BC115" s="193" t="s">
        <v>2721</v>
      </c>
      <c r="BD115" s="204">
        <v>114</v>
      </c>
      <c r="BE115" s="204" t="str">
        <f ca="1">IFERROR(VLOOKUP(NDD!$J$23,INDIRECT(BG114),3,FALSE),"")</f>
        <v/>
      </c>
      <c r="BF115" s="205" t="str">
        <f t="shared" ca="1" si="16"/>
        <v/>
      </c>
      <c r="BG115" s="204" t="str">
        <f t="shared" ca="1" si="17"/>
        <v/>
      </c>
    </row>
    <row r="116" spans="1:59" ht="13.5" customHeight="1" x14ac:dyDescent="0.25">
      <c r="A116" s="38"/>
      <c r="B116" s="38"/>
      <c r="C116" s="38"/>
      <c r="D116" s="38"/>
      <c r="E116" s="38"/>
      <c r="F116" s="38"/>
      <c r="G116" s="38"/>
      <c r="H116" s="38"/>
      <c r="I116" s="38"/>
      <c r="J116" s="38"/>
      <c r="K116" s="38"/>
      <c r="L116" s="38"/>
      <c r="M116" s="38"/>
      <c r="N116" s="38"/>
      <c r="O116" s="38"/>
      <c r="P116" s="38"/>
      <c r="Q116" s="38"/>
      <c r="R116" s="38"/>
      <c r="S116" s="77" t="s">
        <v>3891</v>
      </c>
      <c r="T116" s="76"/>
      <c r="Y116" s="41" t="s">
        <v>902</v>
      </c>
      <c r="Z116" s="41" t="s">
        <v>93</v>
      </c>
      <c r="AA116" s="41" t="s">
        <v>93</v>
      </c>
      <c r="AB116" s="41"/>
      <c r="AC116" s="41"/>
      <c r="AD116" s="224" t="s">
        <v>269</v>
      </c>
      <c r="AE116" s="224" t="s">
        <v>680</v>
      </c>
      <c r="AF116" s="225" t="s">
        <v>2053</v>
      </c>
      <c r="AG116" s="223" t="s">
        <v>2600</v>
      </c>
      <c r="AH116" s="199">
        <v>114</v>
      </c>
      <c r="AI116" s="199" t="str">
        <f ca="1">IFERROR(VLOOKUP(NDD!$J$23,INDIRECT(AM115),5,FALSE),"")</f>
        <v/>
      </c>
      <c r="AJ116" s="199" t="str">
        <f t="shared" ca="1" si="18"/>
        <v/>
      </c>
      <c r="AK116" s="199" t="str">
        <f t="shared" ca="1" si="19"/>
        <v/>
      </c>
      <c r="AL116" s="209" t="str">
        <f t="shared" ca="1" si="20"/>
        <v/>
      </c>
      <c r="AM116" s="199" t="str">
        <f t="shared" ca="1" si="15"/>
        <v/>
      </c>
      <c r="AN116" s="204">
        <v>115</v>
      </c>
      <c r="AO116" s="204" t="str">
        <f ca="1">IFERROR(VLOOKUP(NDD!$J$28,INDIRECT(AR115),5,FALSE),"")</f>
        <v/>
      </c>
      <c r="AP116" s="205" t="str">
        <f t="shared" ca="1" si="12"/>
        <v/>
      </c>
      <c r="AQ116" s="204" t="str">
        <f t="shared" ca="1" si="13"/>
        <v/>
      </c>
      <c r="AR116" s="204" t="str">
        <f t="shared" ca="1" si="14"/>
        <v/>
      </c>
      <c r="AS116" s="40" t="s">
        <v>1298</v>
      </c>
      <c r="AT116" s="40"/>
      <c r="AU116" s="40" t="s">
        <v>3861</v>
      </c>
      <c r="AV116" s="40" t="s">
        <v>4227</v>
      </c>
      <c r="AW116" s="40" t="s">
        <v>120</v>
      </c>
      <c r="AX116" s="38"/>
      <c r="AY116" s="38"/>
      <c r="AZ116" s="38"/>
      <c r="BA116" s="38"/>
      <c r="BB116" s="193" t="s">
        <v>284</v>
      </c>
      <c r="BC116" s="193" t="s">
        <v>2722</v>
      </c>
      <c r="BD116" s="204">
        <v>115</v>
      </c>
      <c r="BE116" s="204" t="str">
        <f ca="1">IFERROR(VLOOKUP(NDD!$J$23,INDIRECT(BG115),3,FALSE),"")</f>
        <v/>
      </c>
      <c r="BF116" s="205" t="str">
        <f t="shared" ca="1" si="16"/>
        <v/>
      </c>
      <c r="BG116" s="204" t="str">
        <f t="shared" ca="1" si="17"/>
        <v/>
      </c>
    </row>
    <row r="117" spans="1:59" ht="13.5" customHeight="1" x14ac:dyDescent="0.25">
      <c r="A117" s="38"/>
      <c r="B117" s="38"/>
      <c r="C117" s="38"/>
      <c r="D117" s="38"/>
      <c r="E117" s="38"/>
      <c r="F117" s="38"/>
      <c r="G117" s="38"/>
      <c r="H117" s="38"/>
      <c r="I117" s="38"/>
      <c r="J117" s="38"/>
      <c r="K117" s="38"/>
      <c r="L117" s="38"/>
      <c r="M117" s="38"/>
      <c r="N117" s="38"/>
      <c r="O117" s="38"/>
      <c r="P117" s="38"/>
      <c r="Q117" s="38"/>
      <c r="R117" s="38"/>
      <c r="S117" s="77" t="s">
        <v>311</v>
      </c>
      <c r="T117" s="76" t="s">
        <v>549</v>
      </c>
      <c r="Y117" s="41" t="s">
        <v>592</v>
      </c>
      <c r="Z117" s="41" t="s">
        <v>1767</v>
      </c>
      <c r="AA117" s="41" t="s">
        <v>118</v>
      </c>
      <c r="AB117" s="41"/>
      <c r="AC117" s="41"/>
      <c r="AD117" s="224" t="s">
        <v>269</v>
      </c>
      <c r="AE117" s="224" t="s">
        <v>712</v>
      </c>
      <c r="AF117" s="225" t="s">
        <v>2053</v>
      </c>
      <c r="AG117" s="223" t="s">
        <v>2601</v>
      </c>
      <c r="AH117" s="199">
        <v>115</v>
      </c>
      <c r="AI117" s="199" t="str">
        <f ca="1">IFERROR(VLOOKUP(NDD!$J$23,INDIRECT(AM116),5,FALSE),"")</f>
        <v/>
      </c>
      <c r="AJ117" s="199" t="str">
        <f t="shared" ca="1" si="18"/>
        <v/>
      </c>
      <c r="AK117" s="199" t="str">
        <f t="shared" ca="1" si="19"/>
        <v/>
      </c>
      <c r="AL117" s="209" t="str">
        <f t="shared" ca="1" si="20"/>
        <v/>
      </c>
      <c r="AM117" s="199" t="str">
        <f t="shared" ca="1" si="15"/>
        <v/>
      </c>
      <c r="AN117" s="204">
        <v>116</v>
      </c>
      <c r="AO117" s="204" t="str">
        <f ca="1">IFERROR(VLOOKUP(NDD!$J$28,INDIRECT(AR116),5,FALSE),"")</f>
        <v/>
      </c>
      <c r="AP117" s="205" t="str">
        <f t="shared" ca="1" si="12"/>
        <v/>
      </c>
      <c r="AQ117" s="204" t="str">
        <f t="shared" ca="1" si="13"/>
        <v/>
      </c>
      <c r="AR117" s="204" t="str">
        <f t="shared" ca="1" si="14"/>
        <v/>
      </c>
      <c r="AS117" s="40" t="s">
        <v>2846</v>
      </c>
      <c r="AT117" s="40"/>
      <c r="AU117" s="40" t="s">
        <v>2847</v>
      </c>
      <c r="AV117" s="40" t="s">
        <v>2848</v>
      </c>
      <c r="AW117" s="40" t="s">
        <v>2773</v>
      </c>
      <c r="AX117" s="38"/>
      <c r="AY117" s="38"/>
      <c r="AZ117" s="38"/>
      <c r="BA117" s="38"/>
      <c r="BB117" s="193" t="s">
        <v>284</v>
      </c>
      <c r="BC117" s="193" t="s">
        <v>2706</v>
      </c>
      <c r="BD117" s="204">
        <v>116</v>
      </c>
      <c r="BE117" s="204" t="str">
        <f ca="1">IFERROR(VLOOKUP(NDD!$J$23,INDIRECT(BG116),3,FALSE),"")</f>
        <v/>
      </c>
      <c r="BF117" s="205" t="str">
        <f t="shared" ca="1" si="16"/>
        <v/>
      </c>
      <c r="BG117" s="204" t="str">
        <f t="shared" ca="1" si="17"/>
        <v/>
      </c>
    </row>
    <row r="118" spans="1:59" ht="13.5" customHeight="1" x14ac:dyDescent="0.25">
      <c r="A118" s="38"/>
      <c r="B118" s="38"/>
      <c r="C118" s="38"/>
      <c r="D118" s="38"/>
      <c r="E118" s="38"/>
      <c r="F118" s="38"/>
      <c r="G118" s="38"/>
      <c r="H118" s="38"/>
      <c r="I118" s="38"/>
      <c r="J118" s="38"/>
      <c r="K118" s="38"/>
      <c r="L118" s="38"/>
      <c r="M118" s="38"/>
      <c r="N118" s="38"/>
      <c r="O118" s="38"/>
      <c r="P118" s="38"/>
      <c r="Q118" s="38"/>
      <c r="R118" s="38"/>
      <c r="S118" s="77" t="s">
        <v>3395</v>
      </c>
      <c r="T118" s="76"/>
      <c r="Y118" s="41" t="s">
        <v>915</v>
      </c>
      <c r="Z118" s="41" t="s">
        <v>196</v>
      </c>
      <c r="AA118" s="41" t="s">
        <v>196</v>
      </c>
      <c r="AB118" s="41"/>
      <c r="AC118" s="41"/>
      <c r="AD118" s="224" t="s">
        <v>269</v>
      </c>
      <c r="AE118" s="224" t="s">
        <v>2699</v>
      </c>
      <c r="AF118" s="225" t="s">
        <v>2053</v>
      </c>
      <c r="AG118" s="223" t="s">
        <v>2700</v>
      </c>
      <c r="AH118" s="199">
        <v>116</v>
      </c>
      <c r="AI118" s="199" t="str">
        <f ca="1">IFERROR(VLOOKUP(NDD!$J$23,INDIRECT(AM117),5,FALSE),"")</f>
        <v/>
      </c>
      <c r="AJ118" s="199" t="str">
        <f t="shared" ca="1" si="18"/>
        <v/>
      </c>
      <c r="AK118" s="199" t="str">
        <f t="shared" ca="1" si="19"/>
        <v/>
      </c>
      <c r="AL118" s="209" t="str">
        <f t="shared" ca="1" si="20"/>
        <v/>
      </c>
      <c r="AM118" s="199" t="str">
        <f t="shared" ca="1" si="15"/>
        <v/>
      </c>
      <c r="AN118" s="204">
        <v>117</v>
      </c>
      <c r="AO118" s="204" t="str">
        <f ca="1">IFERROR(VLOOKUP(NDD!$J$28,INDIRECT(AR117),5,FALSE),"")</f>
        <v/>
      </c>
      <c r="AP118" s="205" t="str">
        <f t="shared" ca="1" si="12"/>
        <v/>
      </c>
      <c r="AQ118" s="204" t="str">
        <f t="shared" ca="1" si="13"/>
        <v/>
      </c>
      <c r="AR118" s="204" t="str">
        <f t="shared" ca="1" si="14"/>
        <v/>
      </c>
      <c r="AS118" s="40" t="s">
        <v>1299</v>
      </c>
      <c r="AT118" s="40"/>
      <c r="AU118" s="40" t="s">
        <v>3860</v>
      </c>
      <c r="AV118" s="40" t="s">
        <v>4228</v>
      </c>
      <c r="AW118" s="40" t="s">
        <v>85</v>
      </c>
      <c r="AX118" s="38"/>
      <c r="AY118" s="38"/>
      <c r="AZ118" s="38"/>
      <c r="BA118" s="38"/>
      <c r="BB118" s="193" t="s">
        <v>284</v>
      </c>
      <c r="BC118" s="193" t="s">
        <v>2718</v>
      </c>
      <c r="BD118" s="204">
        <v>117</v>
      </c>
      <c r="BE118" s="204" t="str">
        <f ca="1">IFERROR(VLOOKUP(NDD!$J$23,INDIRECT(BG117),3,FALSE),"")</f>
        <v/>
      </c>
      <c r="BF118" s="205" t="str">
        <f t="shared" ca="1" si="16"/>
        <v/>
      </c>
      <c r="BG118" s="204" t="str">
        <f t="shared" ca="1" si="17"/>
        <v/>
      </c>
    </row>
    <row r="119" spans="1:59" ht="13.5" customHeight="1" x14ac:dyDescent="0.25">
      <c r="A119" s="38"/>
      <c r="B119" s="38"/>
      <c r="C119" s="38"/>
      <c r="D119" s="38"/>
      <c r="E119" s="38"/>
      <c r="F119" s="38"/>
      <c r="G119" s="38"/>
      <c r="H119" s="38"/>
      <c r="I119" s="38"/>
      <c r="J119" s="38"/>
      <c r="K119" s="38"/>
      <c r="L119" s="38"/>
      <c r="M119" s="38"/>
      <c r="N119" s="38"/>
      <c r="O119" s="38"/>
      <c r="P119" s="38"/>
      <c r="Q119" s="38"/>
      <c r="R119" s="38"/>
      <c r="S119" s="77" t="s">
        <v>3892</v>
      </c>
      <c r="T119" s="76"/>
      <c r="Y119" s="41" t="s">
        <v>593</v>
      </c>
      <c r="Z119" s="41" t="s">
        <v>104</v>
      </c>
      <c r="AA119" s="41" t="s">
        <v>104</v>
      </c>
      <c r="AB119" s="41"/>
      <c r="AC119" s="41"/>
      <c r="AD119" s="224" t="s">
        <v>269</v>
      </c>
      <c r="AE119" s="224" t="s">
        <v>715</v>
      </c>
      <c r="AF119" s="225" t="s">
        <v>2053</v>
      </c>
      <c r="AG119" s="223" t="s">
        <v>3559</v>
      </c>
      <c r="AH119" s="199">
        <v>117</v>
      </c>
      <c r="AI119" s="199" t="str">
        <f ca="1">IFERROR(VLOOKUP(NDD!$J$23,INDIRECT(AM118),5,FALSE),"")</f>
        <v/>
      </c>
      <c r="AJ119" s="199" t="str">
        <f t="shared" ca="1" si="18"/>
        <v/>
      </c>
      <c r="AK119" s="199" t="str">
        <f t="shared" ca="1" si="19"/>
        <v/>
      </c>
      <c r="AL119" s="209" t="str">
        <f t="shared" ca="1" si="20"/>
        <v/>
      </c>
      <c r="AM119" s="199" t="str">
        <f t="shared" ca="1" si="15"/>
        <v/>
      </c>
      <c r="AN119" s="204">
        <v>118</v>
      </c>
      <c r="AO119" s="204" t="str">
        <f ca="1">IFERROR(VLOOKUP(NDD!$J$28,INDIRECT(AR118),5,FALSE),"")</f>
        <v/>
      </c>
      <c r="AP119" s="205" t="str">
        <f t="shared" ca="1" si="12"/>
        <v/>
      </c>
      <c r="AQ119" s="204" t="str">
        <f t="shared" ca="1" si="13"/>
        <v/>
      </c>
      <c r="AR119" s="204" t="str">
        <f t="shared" ca="1" si="14"/>
        <v/>
      </c>
      <c r="AS119" s="40" t="s">
        <v>2849</v>
      </c>
      <c r="AT119" s="40"/>
      <c r="AU119" s="40" t="s">
        <v>2850</v>
      </c>
      <c r="AV119" s="40" t="s">
        <v>2851</v>
      </c>
      <c r="AW119" s="40" t="s">
        <v>2770</v>
      </c>
      <c r="AX119" s="38"/>
      <c r="AY119" s="38"/>
      <c r="AZ119" s="38"/>
      <c r="BA119" s="38"/>
      <c r="BB119" s="193" t="s">
        <v>284</v>
      </c>
      <c r="BC119" s="193" t="s">
        <v>2723</v>
      </c>
      <c r="BD119" s="204">
        <v>118</v>
      </c>
      <c r="BE119" s="204" t="str">
        <f ca="1">IFERROR(VLOOKUP(NDD!$J$23,INDIRECT(BG118),3,FALSE),"")</f>
        <v/>
      </c>
      <c r="BF119" s="205" t="str">
        <f t="shared" ca="1" si="16"/>
        <v/>
      </c>
      <c r="BG119" s="204" t="str">
        <f t="shared" ca="1" si="17"/>
        <v/>
      </c>
    </row>
    <row r="120" spans="1:59" ht="13.5" customHeight="1" x14ac:dyDescent="0.25">
      <c r="A120" s="38"/>
      <c r="B120" s="38"/>
      <c r="C120" s="38"/>
      <c r="D120" s="38"/>
      <c r="E120" s="38"/>
      <c r="F120" s="38"/>
      <c r="G120" s="38"/>
      <c r="H120" s="38"/>
      <c r="I120" s="38"/>
      <c r="J120" s="38"/>
      <c r="K120" s="38"/>
      <c r="L120" s="38"/>
      <c r="M120" s="38"/>
      <c r="N120" s="38"/>
      <c r="O120" s="38"/>
      <c r="P120" s="38"/>
      <c r="Q120" s="38"/>
      <c r="R120" s="38"/>
      <c r="S120" s="77" t="s">
        <v>2823</v>
      </c>
      <c r="T120" s="76"/>
      <c r="Y120" s="41" t="s">
        <v>906</v>
      </c>
      <c r="Z120" s="41" t="s">
        <v>1772</v>
      </c>
      <c r="AA120" s="41" t="s">
        <v>249</v>
      </c>
      <c r="AB120" s="41"/>
      <c r="AC120" s="41"/>
      <c r="AD120" s="224" t="s">
        <v>269</v>
      </c>
      <c r="AE120" s="224" t="s">
        <v>621</v>
      </c>
      <c r="AF120" s="225" t="s">
        <v>2144</v>
      </c>
      <c r="AG120" s="223" t="s">
        <v>2145</v>
      </c>
      <c r="AH120" s="199">
        <v>118</v>
      </c>
      <c r="AI120" s="199" t="str">
        <f ca="1">IFERROR(VLOOKUP(NDD!$J$23,INDIRECT(AM119),5,FALSE),"")</f>
        <v/>
      </c>
      <c r="AJ120" s="199" t="str">
        <f t="shared" ca="1" si="18"/>
        <v/>
      </c>
      <c r="AK120" s="199" t="str">
        <f t="shared" ca="1" si="19"/>
        <v/>
      </c>
      <c r="AL120" s="209" t="str">
        <f t="shared" ca="1" si="20"/>
        <v/>
      </c>
      <c r="AM120" s="199" t="str">
        <f t="shared" ca="1" si="15"/>
        <v/>
      </c>
      <c r="AN120" s="204">
        <v>119</v>
      </c>
      <c r="AO120" s="204" t="str">
        <f ca="1">IFERROR(VLOOKUP(NDD!$J$28,INDIRECT(AR119),5,FALSE),"")</f>
        <v/>
      </c>
      <c r="AP120" s="205" t="str">
        <f t="shared" ca="1" si="12"/>
        <v/>
      </c>
      <c r="AQ120" s="204" t="str">
        <f t="shared" ca="1" si="13"/>
        <v/>
      </c>
      <c r="AR120" s="204" t="str">
        <f t="shared" ca="1" si="14"/>
        <v/>
      </c>
      <c r="AS120" s="40" t="s">
        <v>1300</v>
      </c>
      <c r="AT120" s="40"/>
      <c r="AU120" s="40" t="s">
        <v>3937</v>
      </c>
      <c r="AV120" s="40" t="s">
        <v>4229</v>
      </c>
      <c r="AW120" s="40" t="s">
        <v>138</v>
      </c>
      <c r="AX120" s="38"/>
      <c r="AY120" s="38"/>
      <c r="AZ120" s="38"/>
      <c r="BA120" s="38"/>
      <c r="BB120" s="193" t="s">
        <v>284</v>
      </c>
      <c r="BC120" s="193" t="s">
        <v>2708</v>
      </c>
      <c r="BD120" s="204">
        <v>119</v>
      </c>
      <c r="BE120" s="204" t="str">
        <f ca="1">IFERROR(VLOOKUP(NDD!$J$23,INDIRECT(BG119),3,FALSE),"")</f>
        <v/>
      </c>
      <c r="BF120" s="205" t="str">
        <f t="shared" ca="1" si="16"/>
        <v/>
      </c>
      <c r="BG120" s="204" t="str">
        <f t="shared" ca="1" si="17"/>
        <v/>
      </c>
    </row>
    <row r="121" spans="1:59" ht="13.5" customHeight="1" x14ac:dyDescent="0.25">
      <c r="A121" s="38"/>
      <c r="B121" s="38"/>
      <c r="C121" s="38"/>
      <c r="D121" s="38"/>
      <c r="E121" s="38"/>
      <c r="F121" s="38"/>
      <c r="G121" s="38"/>
      <c r="H121" s="38"/>
      <c r="I121" s="38"/>
      <c r="J121" s="38"/>
      <c r="K121" s="38"/>
      <c r="L121" s="38"/>
      <c r="M121" s="38"/>
      <c r="N121" s="38"/>
      <c r="O121" s="38"/>
      <c r="P121" s="38"/>
      <c r="Q121" s="38"/>
      <c r="R121" s="38"/>
      <c r="S121" s="77" t="s">
        <v>3893</v>
      </c>
      <c r="T121" s="76"/>
      <c r="Y121" s="41" t="s">
        <v>594</v>
      </c>
      <c r="Z121" s="41" t="s">
        <v>1771</v>
      </c>
      <c r="AA121" s="41" t="s">
        <v>200</v>
      </c>
      <c r="AB121" s="41"/>
      <c r="AC121" s="41"/>
      <c r="AD121" s="224" t="s">
        <v>273</v>
      </c>
      <c r="AE121" s="224" t="s">
        <v>2054</v>
      </c>
      <c r="AF121" s="225" t="s">
        <v>2083</v>
      </c>
      <c r="AG121" s="223" t="s">
        <v>3560</v>
      </c>
      <c r="AH121" s="199">
        <v>119</v>
      </c>
      <c r="AI121" s="199" t="str">
        <f ca="1">IFERROR(VLOOKUP(NDD!$J$23,INDIRECT(AM120),5,FALSE),"")</f>
        <v/>
      </c>
      <c r="AJ121" s="199" t="str">
        <f t="shared" ca="1" si="18"/>
        <v/>
      </c>
      <c r="AK121" s="199" t="str">
        <f t="shared" ca="1" si="19"/>
        <v/>
      </c>
      <c r="AL121" s="209" t="str">
        <f t="shared" ca="1" si="20"/>
        <v/>
      </c>
      <c r="AM121" s="199" t="str">
        <f t="shared" ca="1" si="15"/>
        <v/>
      </c>
      <c r="AN121" s="204">
        <v>120</v>
      </c>
      <c r="AO121" s="204" t="str">
        <f ca="1">IFERROR(VLOOKUP(NDD!$J$28,INDIRECT(AR120),5,FALSE),"")</f>
        <v/>
      </c>
      <c r="AP121" s="205" t="str">
        <f t="shared" ca="1" si="12"/>
        <v/>
      </c>
      <c r="AQ121" s="204" t="str">
        <f t="shared" ca="1" si="13"/>
        <v/>
      </c>
      <c r="AR121" s="204" t="str">
        <f t="shared" ca="1" si="14"/>
        <v/>
      </c>
      <c r="AS121" s="40" t="s">
        <v>1301</v>
      </c>
      <c r="AT121" s="40"/>
      <c r="AU121" s="40" t="s">
        <v>3947</v>
      </c>
      <c r="AV121" s="40" t="s">
        <v>4230</v>
      </c>
      <c r="AW121" s="40" t="s">
        <v>228</v>
      </c>
      <c r="AX121" s="38"/>
      <c r="AY121" s="38"/>
      <c r="AZ121" s="38"/>
      <c r="BA121" s="38"/>
      <c r="BB121" s="193" t="s">
        <v>284</v>
      </c>
      <c r="BC121" s="193" t="s">
        <v>2716</v>
      </c>
      <c r="BD121" s="204">
        <v>120</v>
      </c>
      <c r="BE121" s="204" t="str">
        <f ca="1">IFERROR(VLOOKUP(NDD!$J$23,INDIRECT(BG120),3,FALSE),"")</f>
        <v/>
      </c>
      <c r="BF121" s="205" t="str">
        <f t="shared" ca="1" si="16"/>
        <v/>
      </c>
      <c r="BG121" s="204" t="str">
        <f t="shared" ca="1" si="17"/>
        <v/>
      </c>
    </row>
    <row r="122" spans="1:59" ht="13.5" customHeight="1" x14ac:dyDescent="0.25">
      <c r="A122" s="38"/>
      <c r="B122" s="38"/>
      <c r="C122" s="38"/>
      <c r="D122" s="38"/>
      <c r="E122" s="38"/>
      <c r="F122" s="38"/>
      <c r="G122" s="38"/>
      <c r="H122" s="38"/>
      <c r="I122" s="38"/>
      <c r="J122" s="38"/>
      <c r="K122" s="38"/>
      <c r="L122" s="38"/>
      <c r="M122" s="38"/>
      <c r="N122" s="38"/>
      <c r="O122" s="38"/>
      <c r="P122" s="38"/>
      <c r="Q122" s="38"/>
      <c r="R122" s="38"/>
      <c r="S122" s="77" t="s">
        <v>3421</v>
      </c>
      <c r="T122" s="76"/>
      <c r="Y122" s="41" t="s">
        <v>904</v>
      </c>
      <c r="Z122" s="41" t="s">
        <v>223</v>
      </c>
      <c r="AA122" s="41" t="s">
        <v>199</v>
      </c>
      <c r="AB122" s="41"/>
      <c r="AC122" s="41"/>
      <c r="AD122" s="224" t="s">
        <v>273</v>
      </c>
      <c r="AE122" s="224" t="s">
        <v>2054</v>
      </c>
      <c r="AF122" s="225" t="s">
        <v>2083</v>
      </c>
      <c r="AG122" s="223" t="s">
        <v>2205</v>
      </c>
      <c r="AH122" s="199">
        <v>120</v>
      </c>
      <c r="AI122" s="199" t="str">
        <f ca="1">IFERROR(VLOOKUP(NDD!$J$23,INDIRECT(AM121),5,FALSE),"")</f>
        <v/>
      </c>
      <c r="AJ122" s="199" t="str">
        <f t="shared" ca="1" si="18"/>
        <v/>
      </c>
      <c r="AK122" s="199" t="str">
        <f t="shared" ca="1" si="19"/>
        <v/>
      </c>
      <c r="AL122" s="209" t="str">
        <f t="shared" ca="1" si="20"/>
        <v/>
      </c>
      <c r="AM122" s="199" t="str">
        <f t="shared" ca="1" si="15"/>
        <v/>
      </c>
      <c r="AN122" s="204">
        <v>121</v>
      </c>
      <c r="AO122" s="204" t="str">
        <f ca="1">IFERROR(VLOOKUP(NDD!$J$28,INDIRECT(AR121),5,FALSE),"")</f>
        <v/>
      </c>
      <c r="AP122" s="205" t="str">
        <f t="shared" ca="1" si="12"/>
        <v/>
      </c>
      <c r="AQ122" s="204" t="str">
        <f t="shared" ca="1" si="13"/>
        <v/>
      </c>
      <c r="AR122" s="204" t="str">
        <f t="shared" ca="1" si="14"/>
        <v/>
      </c>
      <c r="AS122" s="40" t="s">
        <v>2852</v>
      </c>
      <c r="AT122" s="40"/>
      <c r="AU122" s="40" t="s">
        <v>2853</v>
      </c>
      <c r="AV122" s="40" t="s">
        <v>2854</v>
      </c>
      <c r="AW122" s="40" t="s">
        <v>2770</v>
      </c>
      <c r="AX122" s="38"/>
      <c r="AY122" s="38"/>
      <c r="AZ122" s="38"/>
      <c r="BA122" s="38"/>
      <c r="BB122" s="193" t="s">
        <v>284</v>
      </c>
      <c r="BC122" s="193" t="s">
        <v>2710</v>
      </c>
      <c r="BD122" s="204">
        <v>121</v>
      </c>
      <c r="BE122" s="204" t="str">
        <f ca="1">IFERROR(VLOOKUP(NDD!$J$23,INDIRECT(BG121),3,FALSE),"")</f>
        <v/>
      </c>
      <c r="BF122" s="205" t="str">
        <f t="shared" ca="1" si="16"/>
        <v/>
      </c>
      <c r="BG122" s="204" t="str">
        <f t="shared" ca="1" si="17"/>
        <v/>
      </c>
    </row>
    <row r="123" spans="1:59" ht="13.5" customHeight="1" x14ac:dyDescent="0.25">
      <c r="A123" s="38"/>
      <c r="B123" s="38"/>
      <c r="C123" s="38"/>
      <c r="D123" s="38"/>
      <c r="E123" s="38"/>
      <c r="F123" s="38"/>
      <c r="G123" s="38"/>
      <c r="H123" s="38"/>
      <c r="I123" s="38"/>
      <c r="J123" s="38"/>
      <c r="K123" s="38"/>
      <c r="L123" s="38"/>
      <c r="M123" s="38"/>
      <c r="N123" s="38"/>
      <c r="O123" s="38"/>
      <c r="P123" s="38"/>
      <c r="Q123" s="38"/>
      <c r="R123" s="38"/>
      <c r="S123" s="77" t="s">
        <v>3894</v>
      </c>
      <c r="T123" s="76"/>
      <c r="Y123" s="41" t="s">
        <v>595</v>
      </c>
      <c r="Z123" s="41" t="s">
        <v>1768</v>
      </c>
      <c r="AA123" s="41" t="s">
        <v>112</v>
      </c>
      <c r="AB123" s="41"/>
      <c r="AC123" s="41"/>
      <c r="AD123" s="224" t="s">
        <v>273</v>
      </c>
      <c r="AE123" s="224" t="s">
        <v>2206</v>
      </c>
      <c r="AF123" s="225" t="s">
        <v>2083</v>
      </c>
      <c r="AG123" s="223" t="s">
        <v>2207</v>
      </c>
      <c r="AH123" s="199">
        <v>121</v>
      </c>
      <c r="AI123" s="199" t="str">
        <f ca="1">IFERROR(VLOOKUP(NDD!$J$23,INDIRECT(AM122),5,FALSE),"")</f>
        <v/>
      </c>
      <c r="AJ123" s="199" t="str">
        <f t="shared" ca="1" si="18"/>
        <v/>
      </c>
      <c r="AK123" s="199" t="str">
        <f t="shared" ca="1" si="19"/>
        <v/>
      </c>
      <c r="AL123" s="209" t="str">
        <f t="shared" ca="1" si="20"/>
        <v/>
      </c>
      <c r="AM123" s="199" t="str">
        <f t="shared" ca="1" si="15"/>
        <v/>
      </c>
      <c r="AN123" s="204">
        <v>122</v>
      </c>
      <c r="AO123" s="204" t="str">
        <f ca="1">IFERROR(VLOOKUP(NDD!$J$28,INDIRECT(AR122),5,FALSE),"")</f>
        <v/>
      </c>
      <c r="AP123" s="205" t="str">
        <f t="shared" ca="1" si="12"/>
        <v/>
      </c>
      <c r="AQ123" s="204" t="str">
        <f t="shared" ca="1" si="13"/>
        <v/>
      </c>
      <c r="AR123" s="204" t="str">
        <f t="shared" ca="1" si="14"/>
        <v/>
      </c>
      <c r="AS123" s="40" t="s">
        <v>1134</v>
      </c>
      <c r="AT123" s="40"/>
      <c r="AU123" s="40" t="s">
        <v>2855</v>
      </c>
      <c r="AV123" s="40" t="s">
        <v>1938</v>
      </c>
      <c r="AW123" s="40"/>
      <c r="AX123" s="38"/>
      <c r="AY123" s="38"/>
      <c r="AZ123" s="38"/>
      <c r="BA123" s="38"/>
      <c r="BB123" s="193" t="s">
        <v>284</v>
      </c>
      <c r="BC123" s="193" t="s">
        <v>2720</v>
      </c>
      <c r="BD123" s="204">
        <v>122</v>
      </c>
      <c r="BE123" s="204" t="str">
        <f ca="1">IFERROR(VLOOKUP(NDD!$J$23,INDIRECT(BG122),3,FALSE),"")</f>
        <v/>
      </c>
      <c r="BF123" s="205" t="str">
        <f t="shared" ca="1" si="16"/>
        <v/>
      </c>
      <c r="BG123" s="204" t="str">
        <f t="shared" ca="1" si="17"/>
        <v/>
      </c>
    </row>
    <row r="124" spans="1:59" ht="13.5" customHeight="1" x14ac:dyDescent="0.25">
      <c r="A124" s="38"/>
      <c r="B124" s="38"/>
      <c r="C124" s="38"/>
      <c r="D124" s="38"/>
      <c r="E124" s="38"/>
      <c r="F124" s="38"/>
      <c r="G124" s="38"/>
      <c r="H124" s="38"/>
      <c r="I124" s="38"/>
      <c r="J124" s="38"/>
      <c r="K124" s="38"/>
      <c r="L124" s="38"/>
      <c r="M124" s="38"/>
      <c r="N124" s="38"/>
      <c r="O124" s="38"/>
      <c r="P124" s="38"/>
      <c r="Q124" s="38"/>
      <c r="R124" s="38"/>
      <c r="S124" s="77" t="s">
        <v>3895</v>
      </c>
      <c r="T124" s="76"/>
      <c r="Y124" s="41" t="s">
        <v>608</v>
      </c>
      <c r="Z124" s="41" t="s">
        <v>1769</v>
      </c>
      <c r="AA124" s="41" t="s">
        <v>149</v>
      </c>
      <c r="AB124" s="41"/>
      <c r="AC124" s="41"/>
      <c r="AD124" s="224" t="s">
        <v>273</v>
      </c>
      <c r="AE124" s="224" t="s">
        <v>2057</v>
      </c>
      <c r="AF124" s="225" t="s">
        <v>2084</v>
      </c>
      <c r="AG124" s="223" t="s">
        <v>3561</v>
      </c>
      <c r="AH124" s="199">
        <v>122</v>
      </c>
      <c r="AI124" s="199" t="str">
        <f ca="1">IFERROR(VLOOKUP(NDD!$J$23,INDIRECT(AM123),5,FALSE),"")</f>
        <v/>
      </c>
      <c r="AJ124" s="199" t="str">
        <f t="shared" ca="1" si="18"/>
        <v/>
      </c>
      <c r="AK124" s="199" t="str">
        <f t="shared" ca="1" si="19"/>
        <v/>
      </c>
      <c r="AL124" s="209" t="str">
        <f t="shared" ca="1" si="20"/>
        <v/>
      </c>
      <c r="AM124" s="199" t="str">
        <f t="shared" ca="1" si="15"/>
        <v/>
      </c>
      <c r="AN124" s="204">
        <v>123</v>
      </c>
      <c r="AO124" s="204" t="str">
        <f ca="1">IFERROR(VLOOKUP(NDD!$J$28,INDIRECT(AR123),5,FALSE),"")</f>
        <v/>
      </c>
      <c r="AP124" s="205" t="str">
        <f t="shared" ca="1" si="12"/>
        <v/>
      </c>
      <c r="AQ124" s="204" t="str">
        <f t="shared" ca="1" si="13"/>
        <v/>
      </c>
      <c r="AR124" s="204" t="str">
        <f t="shared" ca="1" si="14"/>
        <v/>
      </c>
      <c r="AS124" s="40" t="s">
        <v>1302</v>
      </c>
      <c r="AT124" s="40"/>
      <c r="AU124" s="40" t="s">
        <v>3945</v>
      </c>
      <c r="AV124" s="40" t="s">
        <v>4231</v>
      </c>
      <c r="AW124" s="40" t="s">
        <v>123</v>
      </c>
      <c r="AX124" s="38"/>
      <c r="AY124" s="38"/>
      <c r="AZ124" s="38"/>
      <c r="BA124" s="38"/>
      <c r="BB124" s="193" t="s">
        <v>284</v>
      </c>
      <c r="BC124" s="193" t="s">
        <v>2714</v>
      </c>
      <c r="BD124" s="204">
        <v>123</v>
      </c>
      <c r="BE124" s="204" t="str">
        <f ca="1">IFERROR(VLOOKUP(NDD!$J$23,INDIRECT(BG123),3,FALSE),"")</f>
        <v/>
      </c>
      <c r="BF124" s="205" t="str">
        <f t="shared" ca="1" si="16"/>
        <v/>
      </c>
      <c r="BG124" s="204" t="str">
        <f t="shared" ca="1" si="17"/>
        <v/>
      </c>
    </row>
    <row r="125" spans="1:59" ht="13.5" customHeight="1" x14ac:dyDescent="0.25">
      <c r="A125" s="38"/>
      <c r="B125" s="38"/>
      <c r="C125" s="38"/>
      <c r="D125" s="38"/>
      <c r="E125" s="38"/>
      <c r="F125" s="38"/>
      <c r="G125" s="38"/>
      <c r="H125" s="38"/>
      <c r="I125" s="38"/>
      <c r="J125" s="38"/>
      <c r="K125" s="38"/>
      <c r="L125" s="38"/>
      <c r="M125" s="38"/>
      <c r="N125" s="38"/>
      <c r="O125" s="38"/>
      <c r="P125" s="38"/>
      <c r="Q125" s="38"/>
      <c r="R125" s="38"/>
      <c r="S125" s="77" t="s">
        <v>312</v>
      </c>
      <c r="T125" s="76" t="s">
        <v>552</v>
      </c>
      <c r="Y125" s="41" t="s">
        <v>602</v>
      </c>
      <c r="Z125" s="41" t="s">
        <v>1770</v>
      </c>
      <c r="AA125" s="41" t="s">
        <v>206</v>
      </c>
      <c r="AB125" s="41"/>
      <c r="AC125" s="41"/>
      <c r="AD125" s="224" t="s">
        <v>273</v>
      </c>
      <c r="AE125" s="224" t="s">
        <v>2057</v>
      </c>
      <c r="AF125" s="225" t="s">
        <v>2084</v>
      </c>
      <c r="AG125" s="223" t="s">
        <v>2208</v>
      </c>
      <c r="AH125" s="199">
        <v>123</v>
      </c>
      <c r="AI125" s="199" t="str">
        <f ca="1">IFERROR(VLOOKUP(NDD!$J$23,INDIRECT(AM124),5,FALSE),"")</f>
        <v/>
      </c>
      <c r="AJ125" s="199" t="str">
        <f t="shared" ca="1" si="18"/>
        <v/>
      </c>
      <c r="AK125" s="199" t="str">
        <f t="shared" ca="1" si="19"/>
        <v/>
      </c>
      <c r="AL125" s="209" t="str">
        <f t="shared" ca="1" si="20"/>
        <v/>
      </c>
      <c r="AM125" s="199" t="str">
        <f t="shared" ca="1" si="15"/>
        <v/>
      </c>
      <c r="AN125" s="204">
        <v>124</v>
      </c>
      <c r="AO125" s="204" t="str">
        <f ca="1">IFERROR(VLOOKUP(NDD!$J$28,INDIRECT(AR124),5,FALSE),"")</f>
        <v/>
      </c>
      <c r="AP125" s="205" t="str">
        <f t="shared" ca="1" si="12"/>
        <v/>
      </c>
      <c r="AQ125" s="204" t="str">
        <f t="shared" ca="1" si="13"/>
        <v/>
      </c>
      <c r="AR125" s="204" t="str">
        <f t="shared" ca="1" si="14"/>
        <v/>
      </c>
      <c r="AS125" s="40" t="s">
        <v>2856</v>
      </c>
      <c r="AT125" s="40"/>
      <c r="AU125" s="40" t="s">
        <v>2857</v>
      </c>
      <c r="AV125" s="40" t="s">
        <v>2858</v>
      </c>
      <c r="AW125" s="40" t="s">
        <v>2759</v>
      </c>
      <c r="AX125" s="38"/>
      <c r="AY125" s="38"/>
      <c r="AZ125" s="38"/>
      <c r="BA125" s="38"/>
      <c r="BB125" s="193" t="s">
        <v>284</v>
      </c>
      <c r="BC125" s="193" t="s">
        <v>2719</v>
      </c>
      <c r="BD125" s="204">
        <v>124</v>
      </c>
      <c r="BE125" s="204" t="str">
        <f ca="1">IFERROR(VLOOKUP(NDD!$J$23,INDIRECT(BG124),3,FALSE),"")</f>
        <v/>
      </c>
      <c r="BF125" s="205" t="str">
        <f t="shared" ca="1" si="16"/>
        <v/>
      </c>
      <c r="BG125" s="204" t="str">
        <f t="shared" ca="1" si="17"/>
        <v/>
      </c>
    </row>
    <row r="126" spans="1:59" ht="13.5" customHeight="1" x14ac:dyDescent="0.25">
      <c r="A126" s="38"/>
      <c r="B126" s="38"/>
      <c r="C126" s="38"/>
      <c r="D126" s="38"/>
      <c r="E126" s="38"/>
      <c r="F126" s="38"/>
      <c r="G126" s="38"/>
      <c r="H126" s="38"/>
      <c r="I126" s="38"/>
      <c r="J126" s="38"/>
      <c r="K126" s="38"/>
      <c r="L126" s="38"/>
      <c r="M126" s="38"/>
      <c r="N126" s="38"/>
      <c r="O126" s="38"/>
      <c r="P126" s="38"/>
      <c r="Q126" s="38"/>
      <c r="R126" s="38"/>
      <c r="S126" s="77" t="s">
        <v>3462</v>
      </c>
      <c r="T126" s="76"/>
      <c r="Y126" s="41" t="s">
        <v>921</v>
      </c>
      <c r="Z126" s="41" t="s">
        <v>922</v>
      </c>
      <c r="AA126" s="41" t="s">
        <v>922</v>
      </c>
      <c r="AB126" s="41"/>
      <c r="AC126" s="41"/>
      <c r="AD126" s="224" t="s">
        <v>273</v>
      </c>
      <c r="AE126" s="224" t="s">
        <v>2057</v>
      </c>
      <c r="AF126" s="225" t="s">
        <v>2084</v>
      </c>
      <c r="AG126" s="223" t="s">
        <v>3562</v>
      </c>
      <c r="AH126" s="199">
        <v>124</v>
      </c>
      <c r="AI126" s="199" t="str">
        <f ca="1">IFERROR(VLOOKUP(NDD!$J$23,INDIRECT(AM125),5,FALSE),"")</f>
        <v/>
      </c>
      <c r="AJ126" s="199" t="str">
        <f t="shared" ca="1" si="18"/>
        <v/>
      </c>
      <c r="AK126" s="199" t="str">
        <f t="shared" ca="1" si="19"/>
        <v/>
      </c>
      <c r="AL126" s="209" t="str">
        <f t="shared" ca="1" si="20"/>
        <v/>
      </c>
      <c r="AM126" s="199" t="str">
        <f t="shared" ca="1" si="15"/>
        <v/>
      </c>
      <c r="AN126" s="204">
        <v>125</v>
      </c>
      <c r="AO126" s="204" t="str">
        <f ca="1">IFERROR(VLOOKUP(NDD!$J$28,INDIRECT(AR125),5,FALSE),"")</f>
        <v/>
      </c>
      <c r="AP126" s="205" t="str">
        <f t="shared" ca="1" si="12"/>
        <v/>
      </c>
      <c r="AQ126" s="204" t="str">
        <f t="shared" ca="1" si="13"/>
        <v/>
      </c>
      <c r="AR126" s="204" t="str">
        <f t="shared" ca="1" si="14"/>
        <v/>
      </c>
      <c r="AS126" s="40" t="s">
        <v>1303</v>
      </c>
      <c r="AT126" s="40"/>
      <c r="AU126" s="40" t="s">
        <v>3933</v>
      </c>
      <c r="AV126" s="40" t="s">
        <v>4232</v>
      </c>
      <c r="AW126" s="40" t="s">
        <v>119</v>
      </c>
      <c r="AX126" s="38"/>
      <c r="AY126" s="38"/>
      <c r="AZ126" s="38"/>
      <c r="BA126" s="38"/>
      <c r="BB126" s="193" t="s">
        <v>284</v>
      </c>
      <c r="BC126" s="193" t="s">
        <v>2724</v>
      </c>
      <c r="BD126" s="204">
        <v>125</v>
      </c>
      <c r="BE126" s="204" t="str">
        <f ca="1">IFERROR(VLOOKUP(NDD!$J$23,INDIRECT(BG125),3,FALSE),"")</f>
        <v/>
      </c>
      <c r="BF126" s="205" t="str">
        <f t="shared" ca="1" si="16"/>
        <v/>
      </c>
      <c r="BG126" s="204" t="str">
        <f t="shared" ca="1" si="17"/>
        <v/>
      </c>
    </row>
    <row r="127" spans="1:59" ht="13.5" customHeight="1" x14ac:dyDescent="0.25">
      <c r="A127" s="38"/>
      <c r="B127" s="38"/>
      <c r="C127" s="38"/>
      <c r="D127" s="38"/>
      <c r="E127" s="38"/>
      <c r="F127" s="38"/>
      <c r="G127" s="38"/>
      <c r="H127" s="38"/>
      <c r="I127" s="38"/>
      <c r="J127" s="38"/>
      <c r="K127" s="38"/>
      <c r="L127" s="38"/>
      <c r="M127" s="38"/>
      <c r="N127" s="38"/>
      <c r="O127" s="38"/>
      <c r="P127" s="38"/>
      <c r="Q127" s="38"/>
      <c r="R127" s="38"/>
      <c r="S127" s="77" t="s">
        <v>313</v>
      </c>
      <c r="T127" s="76" t="s">
        <v>304</v>
      </c>
      <c r="Y127" s="41" t="s">
        <v>920</v>
      </c>
      <c r="Z127" s="41" t="s">
        <v>96</v>
      </c>
      <c r="AA127" s="41" t="s">
        <v>96</v>
      </c>
      <c r="AB127" s="41"/>
      <c r="AC127" s="41"/>
      <c r="AD127" s="224" t="s">
        <v>273</v>
      </c>
      <c r="AE127" s="224" t="s">
        <v>665</v>
      </c>
      <c r="AF127" s="225" t="s">
        <v>2084</v>
      </c>
      <c r="AG127" s="223" t="s">
        <v>2209</v>
      </c>
      <c r="AH127" s="199">
        <v>125</v>
      </c>
      <c r="AI127" s="199" t="str">
        <f ca="1">IFERROR(VLOOKUP(NDD!$J$23,INDIRECT(AM126),5,FALSE),"")</f>
        <v/>
      </c>
      <c r="AJ127" s="199" t="str">
        <f t="shared" ca="1" si="18"/>
        <v/>
      </c>
      <c r="AK127" s="199" t="str">
        <f t="shared" ca="1" si="19"/>
        <v/>
      </c>
      <c r="AL127" s="209" t="str">
        <f t="shared" ca="1" si="20"/>
        <v/>
      </c>
      <c r="AM127" s="199" t="str">
        <f t="shared" ca="1" si="15"/>
        <v/>
      </c>
      <c r="AN127" s="204">
        <v>126</v>
      </c>
      <c r="AO127" s="204" t="str">
        <f ca="1">IFERROR(VLOOKUP(NDD!$J$28,INDIRECT(AR126),5,FALSE),"")</f>
        <v/>
      </c>
      <c r="AP127" s="205" t="str">
        <f t="shared" ca="1" si="12"/>
        <v/>
      </c>
      <c r="AQ127" s="204" t="str">
        <f t="shared" ca="1" si="13"/>
        <v/>
      </c>
      <c r="AR127" s="204" t="str">
        <f t="shared" ca="1" si="14"/>
        <v/>
      </c>
      <c r="AS127" s="40" t="s">
        <v>1304</v>
      </c>
      <c r="AT127" s="40"/>
      <c r="AU127" s="40" t="s">
        <v>2859</v>
      </c>
      <c r="AV127" s="40" t="s">
        <v>1939</v>
      </c>
      <c r="AW127" s="40"/>
      <c r="AX127" s="38"/>
      <c r="AY127" s="38"/>
      <c r="AZ127" s="38"/>
      <c r="BA127" s="38"/>
      <c r="BB127" s="193" t="s">
        <v>284</v>
      </c>
      <c r="BC127" s="193" t="s">
        <v>2717</v>
      </c>
      <c r="BD127" s="204">
        <v>126</v>
      </c>
      <c r="BE127" s="204" t="str">
        <f ca="1">IFERROR(VLOOKUP(NDD!$J$23,INDIRECT(BG126),3,FALSE),"")</f>
        <v/>
      </c>
      <c r="BF127" s="205" t="str">
        <f t="shared" ca="1" si="16"/>
        <v/>
      </c>
      <c r="BG127" s="204" t="str">
        <f t="shared" ca="1" si="17"/>
        <v/>
      </c>
    </row>
    <row r="128" spans="1:59" ht="13.5" customHeight="1" x14ac:dyDescent="0.25">
      <c r="A128" s="38"/>
      <c r="B128" s="38"/>
      <c r="C128" s="38"/>
      <c r="D128" s="38"/>
      <c r="E128" s="38"/>
      <c r="F128" s="38"/>
      <c r="G128" s="38"/>
      <c r="H128" s="38"/>
      <c r="I128" s="38"/>
      <c r="J128" s="38"/>
      <c r="K128" s="38"/>
      <c r="L128" s="38"/>
      <c r="M128" s="38"/>
      <c r="N128" s="38"/>
      <c r="O128" s="38"/>
      <c r="P128" s="38"/>
      <c r="Q128" s="38"/>
      <c r="R128" s="38"/>
      <c r="S128" s="77" t="s">
        <v>2825</v>
      </c>
      <c r="T128" s="76"/>
      <c r="Y128" s="41" t="s">
        <v>559</v>
      </c>
      <c r="Z128" s="41" t="s">
        <v>1849</v>
      </c>
      <c r="AA128" s="41" t="s">
        <v>201</v>
      </c>
      <c r="AB128" s="41"/>
      <c r="AC128" s="41"/>
      <c r="AD128" s="224" t="s">
        <v>273</v>
      </c>
      <c r="AE128" s="224" t="s">
        <v>666</v>
      </c>
      <c r="AF128" s="225" t="s">
        <v>2084</v>
      </c>
      <c r="AG128" s="223" t="s">
        <v>2210</v>
      </c>
      <c r="AH128" s="199">
        <v>126</v>
      </c>
      <c r="AI128" s="199" t="str">
        <f ca="1">IFERROR(VLOOKUP(NDD!$J$23,INDIRECT(AM127),5,FALSE),"")</f>
        <v/>
      </c>
      <c r="AJ128" s="199" t="str">
        <f t="shared" ca="1" si="18"/>
        <v/>
      </c>
      <c r="AK128" s="199" t="str">
        <f t="shared" ca="1" si="19"/>
        <v/>
      </c>
      <c r="AL128" s="209" t="str">
        <f t="shared" ca="1" si="20"/>
        <v/>
      </c>
      <c r="AM128" s="199" t="str">
        <f t="shared" ca="1" si="15"/>
        <v/>
      </c>
      <c r="AN128" s="204">
        <v>127</v>
      </c>
      <c r="AO128" s="204" t="str">
        <f ca="1">IFERROR(VLOOKUP(NDD!$J$28,INDIRECT(AR127),5,FALSE),"")</f>
        <v/>
      </c>
      <c r="AP128" s="205" t="str">
        <f t="shared" ca="1" si="12"/>
        <v/>
      </c>
      <c r="AQ128" s="204" t="str">
        <f t="shared" ca="1" si="13"/>
        <v/>
      </c>
      <c r="AR128" s="204" t="str">
        <f t="shared" ca="1" si="14"/>
        <v/>
      </c>
      <c r="AS128" s="40" t="s">
        <v>1305</v>
      </c>
      <c r="AT128" s="40"/>
      <c r="AU128" s="40" t="s">
        <v>2860</v>
      </c>
      <c r="AV128" s="40" t="s">
        <v>1940</v>
      </c>
      <c r="AW128" s="40"/>
      <c r="AX128" s="38"/>
      <c r="AY128" s="38"/>
      <c r="AZ128" s="38"/>
      <c r="BA128" s="38"/>
      <c r="BB128" s="193" t="s">
        <v>284</v>
      </c>
      <c r="BC128" s="193" t="s">
        <v>2144</v>
      </c>
      <c r="BD128" s="204">
        <v>127</v>
      </c>
      <c r="BE128" s="204" t="str">
        <f ca="1">IFERROR(VLOOKUP(NDD!$J$23,INDIRECT(BG127),3,FALSE),"")</f>
        <v/>
      </c>
      <c r="BF128" s="205" t="str">
        <f t="shared" ca="1" si="16"/>
        <v/>
      </c>
      <c r="BG128" s="204" t="str">
        <f t="shared" ca="1" si="17"/>
        <v/>
      </c>
    </row>
    <row r="129" spans="1:59" ht="13.5" customHeight="1" x14ac:dyDescent="0.25">
      <c r="A129" s="38"/>
      <c r="B129" s="38"/>
      <c r="C129" s="38"/>
      <c r="D129" s="38"/>
      <c r="E129" s="38"/>
      <c r="F129" s="38"/>
      <c r="G129" s="38"/>
      <c r="H129" s="38"/>
      <c r="I129" s="38"/>
      <c r="J129" s="38"/>
      <c r="K129" s="38"/>
      <c r="L129" s="38"/>
      <c r="M129" s="38"/>
      <c r="N129" s="38"/>
      <c r="O129" s="38"/>
      <c r="P129" s="38"/>
      <c r="Q129" s="38"/>
      <c r="R129" s="38"/>
      <c r="S129" s="77" t="s">
        <v>3484</v>
      </c>
      <c r="T129" s="76"/>
      <c r="Y129" s="41" t="s">
        <v>918</v>
      </c>
      <c r="Z129" s="41" t="s">
        <v>919</v>
      </c>
      <c r="AA129" s="41" t="s">
        <v>919</v>
      </c>
      <c r="AB129" s="41"/>
      <c r="AC129" s="41"/>
      <c r="AD129" s="224" t="s">
        <v>273</v>
      </c>
      <c r="AE129" s="224" t="s">
        <v>2211</v>
      </c>
      <c r="AF129" s="225" t="s">
        <v>2084</v>
      </c>
      <c r="AG129" s="223" t="s">
        <v>2212</v>
      </c>
      <c r="AH129" s="199">
        <v>127</v>
      </c>
      <c r="AI129" s="199" t="str">
        <f ca="1">IFERROR(VLOOKUP(NDD!$J$23,INDIRECT(AM128),5,FALSE),"")</f>
        <v/>
      </c>
      <c r="AJ129" s="199" t="str">
        <f t="shared" ca="1" si="18"/>
        <v/>
      </c>
      <c r="AK129" s="199" t="str">
        <f t="shared" ca="1" si="19"/>
        <v/>
      </c>
      <c r="AL129" s="209" t="str">
        <f t="shared" ca="1" si="20"/>
        <v/>
      </c>
      <c r="AM129" s="199" t="str">
        <f t="shared" ca="1" si="15"/>
        <v/>
      </c>
      <c r="AN129" s="204">
        <v>128</v>
      </c>
      <c r="AO129" s="204" t="str">
        <f ca="1">IFERROR(VLOOKUP(NDD!$J$28,INDIRECT(AR128),5,FALSE),"")</f>
        <v/>
      </c>
      <c r="AP129" s="205" t="str">
        <f t="shared" ca="1" si="12"/>
        <v/>
      </c>
      <c r="AQ129" s="204" t="str">
        <f t="shared" ca="1" si="13"/>
        <v/>
      </c>
      <c r="AR129" s="204" t="str">
        <f t="shared" ca="1" si="14"/>
        <v/>
      </c>
      <c r="AS129" s="40" t="s">
        <v>2861</v>
      </c>
      <c r="AT129" s="40"/>
      <c r="AU129" s="40" t="s">
        <v>2862</v>
      </c>
      <c r="AV129" s="40" t="s">
        <v>2863</v>
      </c>
      <c r="AW129" s="40" t="s">
        <v>2770</v>
      </c>
      <c r="AX129" s="38"/>
      <c r="AY129" s="38"/>
      <c r="AZ129" s="38"/>
      <c r="BA129" s="38"/>
      <c r="BB129" s="193" t="s">
        <v>284</v>
      </c>
      <c r="BC129" s="193" t="s">
        <v>2707</v>
      </c>
      <c r="BD129" s="204">
        <v>128</v>
      </c>
      <c r="BE129" s="204" t="str">
        <f ca="1">IFERROR(VLOOKUP(NDD!$J$23,INDIRECT(BG128),3,FALSE),"")</f>
        <v/>
      </c>
      <c r="BF129" s="205" t="str">
        <f t="shared" ca="1" si="16"/>
        <v/>
      </c>
      <c r="BG129" s="204" t="str">
        <f t="shared" ca="1" si="17"/>
        <v/>
      </c>
    </row>
    <row r="130" spans="1:59" ht="13.5" customHeight="1" x14ac:dyDescent="0.25">
      <c r="A130" s="38"/>
      <c r="B130" s="38"/>
      <c r="C130" s="38"/>
      <c r="D130" s="38"/>
      <c r="E130" s="38"/>
      <c r="F130" s="38"/>
      <c r="G130" s="38"/>
      <c r="H130" s="38"/>
      <c r="I130" s="38"/>
      <c r="J130" s="38"/>
      <c r="K130" s="38"/>
      <c r="L130" s="38"/>
      <c r="M130" s="38"/>
      <c r="N130" s="38"/>
      <c r="O130" s="38"/>
      <c r="P130" s="38"/>
      <c r="Q130" s="38"/>
      <c r="R130" s="38"/>
      <c r="S130" s="77" t="s">
        <v>3896</v>
      </c>
      <c r="T130" s="76"/>
      <c r="Y130" s="41" t="s">
        <v>923</v>
      </c>
      <c r="Z130" s="41" t="s">
        <v>1773</v>
      </c>
      <c r="AA130" s="41" t="s">
        <v>202</v>
      </c>
      <c r="AB130" s="41"/>
      <c r="AC130" s="41"/>
      <c r="AD130" s="224" t="s">
        <v>273</v>
      </c>
      <c r="AE130" s="224" t="s">
        <v>2213</v>
      </c>
      <c r="AF130" s="225" t="s">
        <v>2084</v>
      </c>
      <c r="AG130" s="223" t="s">
        <v>2214</v>
      </c>
      <c r="AH130" s="199">
        <v>128</v>
      </c>
      <c r="AI130" s="199" t="str">
        <f ca="1">IFERROR(VLOOKUP(NDD!$J$23,INDIRECT(AM129),5,FALSE),"")</f>
        <v/>
      </c>
      <c r="AJ130" s="199" t="str">
        <f t="shared" ca="1" si="18"/>
        <v/>
      </c>
      <c r="AK130" s="199" t="str">
        <f t="shared" ca="1" si="19"/>
        <v/>
      </c>
      <c r="AL130" s="209" t="str">
        <f t="shared" ca="1" si="20"/>
        <v/>
      </c>
      <c r="AM130" s="199" t="str">
        <f t="shared" ca="1" si="15"/>
        <v/>
      </c>
      <c r="AN130" s="204">
        <v>129</v>
      </c>
      <c r="AO130" s="204" t="str">
        <f ca="1">IFERROR(VLOOKUP(NDD!$J$28,INDIRECT(AR129),5,FALSE),"")</f>
        <v/>
      </c>
      <c r="AP130" s="205" t="str">
        <f t="shared" ca="1" si="12"/>
        <v/>
      </c>
      <c r="AQ130" s="204" t="str">
        <f t="shared" ca="1" si="13"/>
        <v/>
      </c>
      <c r="AR130" s="204" t="str">
        <f t="shared" ca="1" si="14"/>
        <v/>
      </c>
      <c r="AS130" s="40" t="s">
        <v>1306</v>
      </c>
      <c r="AT130" s="40"/>
      <c r="AU130" s="40" t="s">
        <v>3936</v>
      </c>
      <c r="AV130" s="40" t="s">
        <v>4233</v>
      </c>
      <c r="AW130" s="40" t="s">
        <v>71</v>
      </c>
      <c r="AX130" s="38"/>
      <c r="AY130" s="38"/>
      <c r="AZ130" s="38"/>
      <c r="BA130" s="38"/>
      <c r="BB130" s="193" t="s">
        <v>284</v>
      </c>
      <c r="BC130" s="193" t="s">
        <v>2715</v>
      </c>
      <c r="BD130" s="204">
        <v>129</v>
      </c>
      <c r="BE130" s="204" t="str">
        <f ca="1">IFERROR(VLOOKUP(NDD!$J$23,INDIRECT(BG129),3,FALSE),"")</f>
        <v/>
      </c>
      <c r="BF130" s="205" t="str">
        <f t="shared" ca="1" si="16"/>
        <v/>
      </c>
      <c r="BG130" s="204" t="str">
        <f t="shared" ca="1" si="17"/>
        <v/>
      </c>
    </row>
    <row r="131" spans="1:59" ht="13.5" customHeight="1" x14ac:dyDescent="0.25">
      <c r="A131" s="38"/>
      <c r="B131" s="38"/>
      <c r="C131" s="38"/>
      <c r="D131" s="38"/>
      <c r="E131" s="38"/>
      <c r="F131" s="38"/>
      <c r="G131" s="38"/>
      <c r="H131" s="38"/>
      <c r="I131" s="38"/>
      <c r="J131" s="38"/>
      <c r="K131" s="38"/>
      <c r="L131" s="38"/>
      <c r="M131" s="38"/>
      <c r="N131" s="38"/>
      <c r="O131" s="38"/>
      <c r="P131" s="38"/>
      <c r="Q131" s="38"/>
      <c r="R131" s="38"/>
      <c r="S131" s="77" t="s">
        <v>3897</v>
      </c>
      <c r="T131" s="76"/>
      <c r="Y131" s="41" t="s">
        <v>599</v>
      </c>
      <c r="Z131" s="41" t="s">
        <v>99</v>
      </c>
      <c r="AA131" s="41" t="s">
        <v>99</v>
      </c>
      <c r="AB131" s="41"/>
      <c r="AC131" s="41"/>
      <c r="AD131" s="224" t="s">
        <v>273</v>
      </c>
      <c r="AE131" s="224" t="s">
        <v>2215</v>
      </c>
      <c r="AF131" s="225" t="s">
        <v>2084</v>
      </c>
      <c r="AG131" s="223" t="s">
        <v>2216</v>
      </c>
      <c r="AH131" s="199">
        <v>129</v>
      </c>
      <c r="AI131" s="199" t="str">
        <f ca="1">IFERROR(VLOOKUP(NDD!$J$23,INDIRECT(AM130),5,FALSE),"")</f>
        <v/>
      </c>
      <c r="AJ131" s="199" t="str">
        <f t="shared" ca="1" si="18"/>
        <v/>
      </c>
      <c r="AK131" s="199" t="str">
        <f t="shared" ca="1" si="19"/>
        <v/>
      </c>
      <c r="AL131" s="209" t="str">
        <f t="shared" ca="1" si="20"/>
        <v/>
      </c>
      <c r="AM131" s="199" t="str">
        <f t="shared" ca="1" si="15"/>
        <v/>
      </c>
      <c r="AN131" s="204">
        <v>130</v>
      </c>
      <c r="AO131" s="204" t="str">
        <f ca="1">IFERROR(VLOOKUP(NDD!$J$28,INDIRECT(AR130),5,FALSE),"")</f>
        <v/>
      </c>
      <c r="AP131" s="205" t="str">
        <f t="shared" ref="AP131:AP194" ca="1" si="21">IFERROR(INDIRECT("AL"&amp;AO131+1),"")</f>
        <v/>
      </c>
      <c r="AQ131" s="204" t="str">
        <f t="shared" ref="AQ131:AQ194" ca="1" si="22">IFERROR(INDIRECT("AK"&amp;AO131+1),"")</f>
        <v/>
      </c>
      <c r="AR131" s="204" t="str">
        <f t="shared" ref="AR131:AR194" ca="1" si="23">IFERROR("LIST!AJ"&amp;AO131+2&amp;":AN960","")</f>
        <v/>
      </c>
      <c r="AS131" s="40" t="s">
        <v>1307</v>
      </c>
      <c r="AT131" s="40"/>
      <c r="AU131" s="40" t="s">
        <v>4127</v>
      </c>
      <c r="AV131" s="40" t="s">
        <v>4234</v>
      </c>
      <c r="AW131" s="40" t="s">
        <v>186</v>
      </c>
      <c r="AX131" s="38"/>
      <c r="AY131" s="38"/>
      <c r="AZ131" s="38"/>
      <c r="BA131" s="38"/>
      <c r="BB131" s="193" t="s">
        <v>284</v>
      </c>
      <c r="BC131" s="193" t="s">
        <v>2709</v>
      </c>
      <c r="BD131" s="204">
        <v>130</v>
      </c>
      <c r="BE131" s="204" t="str">
        <f ca="1">IFERROR(VLOOKUP(NDD!$J$23,INDIRECT(BG130),3,FALSE),"")</f>
        <v/>
      </c>
      <c r="BF131" s="205" t="str">
        <f t="shared" ca="1" si="16"/>
        <v/>
      </c>
      <c r="BG131" s="204" t="str">
        <f t="shared" ca="1" si="17"/>
        <v/>
      </c>
    </row>
    <row r="132" spans="1:59" ht="13.5" customHeight="1" x14ac:dyDescent="0.25">
      <c r="A132" s="38"/>
      <c r="B132" s="38"/>
      <c r="C132" s="38"/>
      <c r="D132" s="38"/>
      <c r="E132" s="38"/>
      <c r="F132" s="38"/>
      <c r="G132" s="38"/>
      <c r="H132" s="38"/>
      <c r="I132" s="38"/>
      <c r="J132" s="38"/>
      <c r="K132" s="38"/>
      <c r="L132" s="38"/>
      <c r="M132" s="38"/>
      <c r="N132" s="38"/>
      <c r="O132" s="38"/>
      <c r="P132" s="38"/>
      <c r="Q132" s="38"/>
      <c r="R132" s="38"/>
      <c r="S132" s="77" t="s">
        <v>3898</v>
      </c>
      <c r="T132" s="76"/>
      <c r="Y132" s="41" t="s">
        <v>935</v>
      </c>
      <c r="Z132" s="41" t="s">
        <v>247</v>
      </c>
      <c r="AA132" s="41" t="s">
        <v>247</v>
      </c>
      <c r="AB132" s="41"/>
      <c r="AC132" s="41"/>
      <c r="AD132" s="224" t="s">
        <v>273</v>
      </c>
      <c r="AE132" s="224" t="s">
        <v>2217</v>
      </c>
      <c r="AF132" s="225" t="s">
        <v>2084</v>
      </c>
      <c r="AG132" s="223" t="s">
        <v>2218</v>
      </c>
      <c r="AH132" s="199">
        <v>130</v>
      </c>
      <c r="AI132" s="199" t="str">
        <f ca="1">IFERROR(VLOOKUP(NDD!$J$23,INDIRECT(AM131),5,FALSE),"")</f>
        <v/>
      </c>
      <c r="AJ132" s="199" t="str">
        <f t="shared" ca="1" si="18"/>
        <v/>
      </c>
      <c r="AK132" s="199" t="str">
        <f t="shared" ca="1" si="19"/>
        <v/>
      </c>
      <c r="AL132" s="209" t="str">
        <f t="shared" ca="1" si="20"/>
        <v/>
      </c>
      <c r="AM132" s="199" t="str">
        <f t="shared" ref="AM132:AM195" ca="1" si="24">IFERROR("LIST!AD"&amp;AI132+3&amp;":AH994","")</f>
        <v/>
      </c>
      <c r="AN132" s="204">
        <v>131</v>
      </c>
      <c r="AO132" s="204" t="str">
        <f ca="1">IFERROR(VLOOKUP(NDD!$J$28,INDIRECT(AR131),5,FALSE),"")</f>
        <v/>
      </c>
      <c r="AP132" s="205" t="str">
        <f t="shared" ca="1" si="21"/>
        <v/>
      </c>
      <c r="AQ132" s="204" t="str">
        <f t="shared" ca="1" si="22"/>
        <v/>
      </c>
      <c r="AR132" s="204" t="str">
        <f t="shared" ca="1" si="23"/>
        <v/>
      </c>
      <c r="AS132" s="40" t="s">
        <v>2864</v>
      </c>
      <c r="AT132" s="40"/>
      <c r="AU132" s="40" t="s">
        <v>2865</v>
      </c>
      <c r="AV132" s="40" t="s">
        <v>2866</v>
      </c>
      <c r="AW132" s="40" t="s">
        <v>2770</v>
      </c>
      <c r="AX132" s="38"/>
      <c r="AY132" s="38"/>
      <c r="AZ132" s="38"/>
      <c r="BA132" s="38"/>
      <c r="BB132" s="193" t="s">
        <v>284</v>
      </c>
      <c r="BC132" s="193" t="s">
        <v>2713</v>
      </c>
      <c r="BD132" s="204">
        <v>131</v>
      </c>
      <c r="BE132" s="204" t="str">
        <f ca="1">IFERROR(VLOOKUP(NDD!$J$23,INDIRECT(BG131),3,FALSE),"")</f>
        <v/>
      </c>
      <c r="BF132" s="205" t="str">
        <f t="shared" ref="BF132:BF174" ca="1" si="25">IFERROR(INDIRECT("BC"&amp;BE132+1),"")</f>
        <v/>
      </c>
      <c r="BG132" s="204" t="str">
        <f t="shared" ref="BG132:BG174" ca="1" si="26">IFERROR("LIST!BB"&amp;BE132+2&amp;":BD250","")</f>
        <v/>
      </c>
    </row>
    <row r="133" spans="1:59" ht="13.5" customHeight="1" x14ac:dyDescent="0.25">
      <c r="A133" s="38"/>
      <c r="B133" s="38"/>
      <c r="C133" s="38"/>
      <c r="D133" s="38"/>
      <c r="E133" s="38"/>
      <c r="F133" s="38"/>
      <c r="G133" s="38"/>
      <c r="H133" s="38"/>
      <c r="I133" s="38"/>
      <c r="J133" s="38"/>
      <c r="K133" s="38"/>
      <c r="L133" s="38"/>
      <c r="M133" s="38"/>
      <c r="N133" s="38"/>
      <c r="O133" s="38"/>
      <c r="P133" s="38"/>
      <c r="Q133" s="38"/>
      <c r="R133" s="38"/>
      <c r="S133" s="77" t="s">
        <v>3899</v>
      </c>
      <c r="T133" s="76"/>
      <c r="Y133" s="41" t="s">
        <v>930</v>
      </c>
      <c r="Z133" s="41" t="s">
        <v>1774</v>
      </c>
      <c r="AA133" s="41" t="s">
        <v>187</v>
      </c>
      <c r="AB133" s="41"/>
      <c r="AC133" s="41"/>
      <c r="AD133" s="224" t="s">
        <v>273</v>
      </c>
      <c r="AE133" s="224" t="s">
        <v>2219</v>
      </c>
      <c r="AF133" s="225" t="s">
        <v>2084</v>
      </c>
      <c r="AG133" s="223" t="s">
        <v>2220</v>
      </c>
      <c r="AH133" s="199">
        <v>131</v>
      </c>
      <c r="AI133" s="199" t="str">
        <f ca="1">IFERROR(VLOOKUP(NDD!$J$23,INDIRECT(AM132),5,FALSE),"")</f>
        <v/>
      </c>
      <c r="AJ133" s="199" t="str">
        <f t="shared" ca="1" si="18"/>
        <v/>
      </c>
      <c r="AK133" s="199" t="str">
        <f t="shared" ca="1" si="19"/>
        <v/>
      </c>
      <c r="AL133" s="209" t="str">
        <f t="shared" ca="1" si="20"/>
        <v/>
      </c>
      <c r="AM133" s="199" t="str">
        <f t="shared" ca="1" si="24"/>
        <v/>
      </c>
      <c r="AN133" s="204">
        <v>132</v>
      </c>
      <c r="AO133" s="204" t="str">
        <f ca="1">IFERROR(VLOOKUP(NDD!$J$28,INDIRECT(AR132),5,FALSE),"")</f>
        <v/>
      </c>
      <c r="AP133" s="205" t="str">
        <f t="shared" ca="1" si="21"/>
        <v/>
      </c>
      <c r="AQ133" s="204" t="str">
        <f t="shared" ca="1" si="22"/>
        <v/>
      </c>
      <c r="AR133" s="204" t="str">
        <f t="shared" ca="1" si="23"/>
        <v/>
      </c>
      <c r="AS133" s="40" t="s">
        <v>1308</v>
      </c>
      <c r="AT133" s="40"/>
      <c r="AU133" s="40" t="s">
        <v>3921</v>
      </c>
      <c r="AV133" s="40" t="s">
        <v>4235</v>
      </c>
      <c r="AW133" s="40" t="s">
        <v>132</v>
      </c>
      <c r="AX133" s="38"/>
      <c r="AY133" s="38"/>
      <c r="AZ133" s="38"/>
      <c r="BA133" s="38"/>
      <c r="BB133" s="193" t="s">
        <v>284</v>
      </c>
      <c r="BC133" s="193" t="s">
        <v>2712</v>
      </c>
      <c r="BD133" s="204">
        <v>132</v>
      </c>
      <c r="BE133" s="204" t="str">
        <f ca="1">IFERROR(VLOOKUP(NDD!$J$23,INDIRECT(BG132),3,FALSE),"")</f>
        <v/>
      </c>
      <c r="BF133" s="205" t="str">
        <f t="shared" ca="1" si="25"/>
        <v/>
      </c>
      <c r="BG133" s="204" t="str">
        <f t="shared" ca="1" si="26"/>
        <v/>
      </c>
    </row>
    <row r="134" spans="1:59" ht="13.5" customHeight="1" x14ac:dyDescent="0.25">
      <c r="A134" s="38"/>
      <c r="B134" s="38"/>
      <c r="C134" s="38"/>
      <c r="D134" s="38"/>
      <c r="E134" s="38"/>
      <c r="F134" s="38"/>
      <c r="G134" s="38"/>
      <c r="H134" s="38"/>
      <c r="I134" s="38"/>
      <c r="J134" s="38"/>
      <c r="K134" s="38"/>
      <c r="L134" s="38"/>
      <c r="M134" s="38"/>
      <c r="N134" s="38"/>
      <c r="O134" s="38"/>
      <c r="P134" s="38"/>
      <c r="Q134" s="38"/>
      <c r="R134" s="38"/>
      <c r="S134" s="77" t="s">
        <v>3513</v>
      </c>
      <c r="T134" s="76"/>
      <c r="Y134" s="41" t="s">
        <v>927</v>
      </c>
      <c r="Z134" s="41" t="s">
        <v>205</v>
      </c>
      <c r="AA134" s="41" t="s">
        <v>205</v>
      </c>
      <c r="AB134" s="41"/>
      <c r="AC134" s="41"/>
      <c r="AD134" s="224" t="s">
        <v>273</v>
      </c>
      <c r="AE134" s="224" t="s">
        <v>2221</v>
      </c>
      <c r="AF134" s="225" t="s">
        <v>2084</v>
      </c>
      <c r="AG134" s="223" t="s">
        <v>2222</v>
      </c>
      <c r="AH134" s="199">
        <v>132</v>
      </c>
      <c r="AI134" s="199" t="str">
        <f ca="1">IFERROR(VLOOKUP(NDD!$J$23,INDIRECT(AM133),5,FALSE),"")</f>
        <v/>
      </c>
      <c r="AJ134" s="199" t="str">
        <f t="shared" ca="1" si="18"/>
        <v/>
      </c>
      <c r="AK134" s="199" t="str">
        <f t="shared" ca="1" si="19"/>
        <v/>
      </c>
      <c r="AL134" s="209" t="str">
        <f t="shared" ca="1" si="20"/>
        <v/>
      </c>
      <c r="AM134" s="199" t="str">
        <f t="shared" ca="1" si="24"/>
        <v/>
      </c>
      <c r="AN134" s="204">
        <v>133</v>
      </c>
      <c r="AO134" s="204" t="str">
        <f ca="1">IFERROR(VLOOKUP(NDD!$J$28,INDIRECT(AR133),5,FALSE),"")</f>
        <v/>
      </c>
      <c r="AP134" s="205" t="str">
        <f t="shared" ca="1" si="21"/>
        <v/>
      </c>
      <c r="AQ134" s="204" t="str">
        <f t="shared" ca="1" si="22"/>
        <v/>
      </c>
      <c r="AR134" s="204" t="str">
        <f t="shared" ca="1" si="23"/>
        <v/>
      </c>
      <c r="AS134" s="40" t="s">
        <v>1309</v>
      </c>
      <c r="AT134" s="40"/>
      <c r="AU134" s="40" t="s">
        <v>341</v>
      </c>
      <c r="AV134" s="40" t="s">
        <v>4236</v>
      </c>
      <c r="AW134" s="40" t="s">
        <v>123</v>
      </c>
      <c r="AX134" s="38"/>
      <c r="AY134" s="38"/>
      <c r="AZ134" s="38"/>
      <c r="BA134" s="38"/>
      <c r="BB134" s="193" t="s">
        <v>283</v>
      </c>
      <c r="BC134" s="193" t="s">
        <v>2083</v>
      </c>
      <c r="BD134" s="204">
        <v>133</v>
      </c>
      <c r="BE134" s="204" t="str">
        <f ca="1">IFERROR(VLOOKUP(NDD!$J$23,INDIRECT(BG133),3,FALSE),"")</f>
        <v/>
      </c>
      <c r="BF134" s="205" t="str">
        <f t="shared" ca="1" si="25"/>
        <v/>
      </c>
      <c r="BG134" s="204" t="str">
        <f t="shared" ca="1" si="26"/>
        <v/>
      </c>
    </row>
    <row r="135" spans="1:59" ht="13.5" customHeight="1" x14ac:dyDescent="0.25">
      <c r="A135" s="38"/>
      <c r="B135" s="38"/>
      <c r="C135" s="38"/>
      <c r="D135" s="38"/>
      <c r="E135" s="38"/>
      <c r="F135" s="38"/>
      <c r="G135" s="38"/>
      <c r="H135" s="38"/>
      <c r="I135" s="38"/>
      <c r="J135" s="38"/>
      <c r="K135" s="38"/>
      <c r="L135" s="38"/>
      <c r="M135" s="38"/>
      <c r="N135" s="38"/>
      <c r="O135" s="38"/>
      <c r="P135" s="38"/>
      <c r="Q135" s="38"/>
      <c r="R135" s="38"/>
      <c r="S135" s="77" t="s">
        <v>4645</v>
      </c>
      <c r="T135" s="76"/>
      <c r="Y135" s="41" t="s">
        <v>945</v>
      </c>
      <c r="Z135" s="41" t="s">
        <v>224</v>
      </c>
      <c r="AA135" s="41" t="s">
        <v>224</v>
      </c>
      <c r="AB135" s="41"/>
      <c r="AC135" s="41"/>
      <c r="AD135" s="224" t="s">
        <v>273</v>
      </c>
      <c r="AE135" s="224" t="s">
        <v>2223</v>
      </c>
      <c r="AF135" s="225" t="s">
        <v>2084</v>
      </c>
      <c r="AG135" s="223" t="s">
        <v>2224</v>
      </c>
      <c r="AH135" s="199">
        <v>133</v>
      </c>
      <c r="AI135" s="199" t="str">
        <f ca="1">IFERROR(VLOOKUP(NDD!$J$23,INDIRECT(AM134),5,FALSE),"")</f>
        <v/>
      </c>
      <c r="AJ135" s="199" t="str">
        <f t="shared" ca="1" si="18"/>
        <v/>
      </c>
      <c r="AK135" s="199" t="str">
        <f t="shared" ca="1" si="19"/>
        <v/>
      </c>
      <c r="AL135" s="209" t="str">
        <f t="shared" ca="1" si="20"/>
        <v/>
      </c>
      <c r="AM135" s="199" t="str">
        <f t="shared" ca="1" si="24"/>
        <v/>
      </c>
      <c r="AN135" s="204">
        <v>134</v>
      </c>
      <c r="AO135" s="204" t="str">
        <f ca="1">IFERROR(VLOOKUP(NDD!$J$28,INDIRECT(AR134),5,FALSE),"")</f>
        <v/>
      </c>
      <c r="AP135" s="205" t="str">
        <f t="shared" ca="1" si="21"/>
        <v/>
      </c>
      <c r="AQ135" s="204" t="str">
        <f t="shared" ca="1" si="22"/>
        <v/>
      </c>
      <c r="AR135" s="204" t="str">
        <f t="shared" ca="1" si="23"/>
        <v/>
      </c>
      <c r="AS135" s="40" t="s">
        <v>1310</v>
      </c>
      <c r="AT135" s="40"/>
      <c r="AU135" s="40" t="s">
        <v>3862</v>
      </c>
      <c r="AV135" s="40" t="s">
        <v>4237</v>
      </c>
      <c r="AW135" s="40" t="s">
        <v>190</v>
      </c>
      <c r="AX135" s="38"/>
      <c r="AY135" s="38"/>
      <c r="AZ135" s="38"/>
      <c r="BA135" s="38"/>
      <c r="BB135" s="193" t="s">
        <v>283</v>
      </c>
      <c r="BC135" s="193" t="s">
        <v>2084</v>
      </c>
      <c r="BD135" s="204">
        <v>134</v>
      </c>
      <c r="BE135" s="204" t="str">
        <f ca="1">IFERROR(VLOOKUP(NDD!$J$23,INDIRECT(BG134),3,FALSE),"")</f>
        <v/>
      </c>
      <c r="BF135" s="205" t="str">
        <f t="shared" ca="1" si="25"/>
        <v/>
      </c>
      <c r="BG135" s="204" t="str">
        <f t="shared" ca="1" si="26"/>
        <v/>
      </c>
    </row>
    <row r="136" spans="1:59" ht="13.5" customHeight="1" x14ac:dyDescent="0.25">
      <c r="A136" s="38"/>
      <c r="B136" s="38"/>
      <c r="C136" s="38"/>
      <c r="D136" s="38"/>
      <c r="E136" s="38"/>
      <c r="F136" s="38"/>
      <c r="G136" s="38"/>
      <c r="H136" s="38"/>
      <c r="I136" s="38"/>
      <c r="J136" s="38"/>
      <c r="K136" s="38"/>
      <c r="L136" s="38"/>
      <c r="M136" s="38"/>
      <c r="N136" s="38"/>
      <c r="O136" s="38"/>
      <c r="P136" s="38"/>
      <c r="Q136" s="38"/>
      <c r="R136" s="38"/>
      <c r="S136" s="77" t="s">
        <v>3900</v>
      </c>
      <c r="T136" s="76"/>
      <c r="Y136" s="41" t="s">
        <v>565</v>
      </c>
      <c r="Z136" s="41" t="s">
        <v>1775</v>
      </c>
      <c r="AA136" s="41" t="s">
        <v>126</v>
      </c>
      <c r="AB136" s="41"/>
      <c r="AC136" s="41"/>
      <c r="AD136" s="224" t="s">
        <v>273</v>
      </c>
      <c r="AE136" s="224" t="s">
        <v>2225</v>
      </c>
      <c r="AF136" s="225" t="s">
        <v>2084</v>
      </c>
      <c r="AG136" s="223" t="s">
        <v>2226</v>
      </c>
      <c r="AH136" s="199">
        <v>134</v>
      </c>
      <c r="AI136" s="199" t="str">
        <f ca="1">IFERROR(VLOOKUP(NDD!$J$23,INDIRECT(AM135),5,FALSE),"")</f>
        <v/>
      </c>
      <c r="AJ136" s="199" t="str">
        <f t="shared" ca="1" si="18"/>
        <v/>
      </c>
      <c r="AK136" s="199" t="str">
        <f t="shared" ca="1" si="19"/>
        <v/>
      </c>
      <c r="AL136" s="209" t="str">
        <f t="shared" ca="1" si="20"/>
        <v/>
      </c>
      <c r="AM136" s="199" t="str">
        <f t="shared" ca="1" si="24"/>
        <v/>
      </c>
      <c r="AN136" s="204">
        <v>135</v>
      </c>
      <c r="AO136" s="204" t="str">
        <f ca="1">IFERROR(VLOOKUP(NDD!$J$28,INDIRECT(AR135),5,FALSE),"")</f>
        <v/>
      </c>
      <c r="AP136" s="205" t="str">
        <f t="shared" ca="1" si="21"/>
        <v/>
      </c>
      <c r="AQ136" s="204" t="str">
        <f t="shared" ca="1" si="22"/>
        <v/>
      </c>
      <c r="AR136" s="204" t="str">
        <f t="shared" ca="1" si="23"/>
        <v/>
      </c>
      <c r="AS136" s="40" t="s">
        <v>4238</v>
      </c>
      <c r="AT136" s="40"/>
      <c r="AU136" s="40" t="s">
        <v>4069</v>
      </c>
      <c r="AV136" s="40" t="s">
        <v>4239</v>
      </c>
      <c r="AW136" s="40"/>
      <c r="AX136" s="38"/>
      <c r="AY136" s="38"/>
      <c r="AZ136" s="38"/>
      <c r="BA136" s="38"/>
      <c r="BB136" s="193" t="s">
        <v>283</v>
      </c>
      <c r="BC136" s="193" t="s">
        <v>2144</v>
      </c>
      <c r="BD136" s="204">
        <v>135</v>
      </c>
      <c r="BE136" s="204" t="str">
        <f ca="1">IFERROR(VLOOKUP(NDD!$J$23,INDIRECT(BG135),3,FALSE),"")</f>
        <v/>
      </c>
      <c r="BF136" s="205" t="str">
        <f t="shared" ca="1" si="25"/>
        <v/>
      </c>
      <c r="BG136" s="204" t="str">
        <f t="shared" ca="1" si="26"/>
        <v/>
      </c>
    </row>
    <row r="137" spans="1:59" ht="13.5" customHeight="1" x14ac:dyDescent="0.25">
      <c r="A137" s="38"/>
      <c r="B137" s="38"/>
      <c r="C137" s="38"/>
      <c r="D137" s="38"/>
      <c r="E137" s="38"/>
      <c r="F137" s="38"/>
      <c r="G137" s="38"/>
      <c r="H137" s="38"/>
      <c r="I137" s="38"/>
      <c r="J137" s="38"/>
      <c r="K137" s="38"/>
      <c r="L137" s="38"/>
      <c r="M137" s="38"/>
      <c r="N137" s="38"/>
      <c r="O137" s="38"/>
      <c r="P137" s="38"/>
      <c r="Q137" s="38"/>
      <c r="R137" s="38"/>
      <c r="S137" s="77" t="s">
        <v>3901</v>
      </c>
      <c r="T137" s="76"/>
      <c r="Y137" s="41" t="s">
        <v>943</v>
      </c>
      <c r="Z137" s="41" t="s">
        <v>944</v>
      </c>
      <c r="AA137" s="41" t="s">
        <v>944</v>
      </c>
      <c r="AB137" s="41"/>
      <c r="AC137" s="41"/>
      <c r="AD137" s="224" t="s">
        <v>273</v>
      </c>
      <c r="AE137" s="224" t="s">
        <v>2227</v>
      </c>
      <c r="AF137" s="225" t="s">
        <v>2084</v>
      </c>
      <c r="AG137" s="223" t="s">
        <v>2228</v>
      </c>
      <c r="AH137" s="199">
        <v>135</v>
      </c>
      <c r="AI137" s="199" t="str">
        <f ca="1">IFERROR(VLOOKUP(NDD!$J$23,INDIRECT(AM136),5,FALSE),"")</f>
        <v/>
      </c>
      <c r="AJ137" s="199" t="str">
        <f t="shared" ca="1" si="18"/>
        <v/>
      </c>
      <c r="AK137" s="199" t="str">
        <f t="shared" ca="1" si="19"/>
        <v/>
      </c>
      <c r="AL137" s="209" t="str">
        <f t="shared" ca="1" si="20"/>
        <v/>
      </c>
      <c r="AM137" s="199" t="str">
        <f t="shared" ca="1" si="24"/>
        <v/>
      </c>
      <c r="AN137" s="204">
        <v>136</v>
      </c>
      <c r="AO137" s="204" t="str">
        <f ca="1">IFERROR(VLOOKUP(NDD!$J$28,INDIRECT(AR136),5,FALSE),"")</f>
        <v/>
      </c>
      <c r="AP137" s="205" t="str">
        <f t="shared" ca="1" si="21"/>
        <v/>
      </c>
      <c r="AQ137" s="204" t="str">
        <f t="shared" ca="1" si="22"/>
        <v/>
      </c>
      <c r="AR137" s="204" t="str">
        <f t="shared" ca="1" si="23"/>
        <v/>
      </c>
      <c r="AS137" s="40" t="s">
        <v>1311</v>
      </c>
      <c r="AT137" s="40"/>
      <c r="AU137" s="40" t="s">
        <v>3863</v>
      </c>
      <c r="AV137" s="40" t="s">
        <v>4240</v>
      </c>
      <c r="AW137" s="40" t="s">
        <v>147</v>
      </c>
      <c r="AX137" s="38"/>
      <c r="AY137" s="38"/>
      <c r="AZ137" s="38"/>
      <c r="BA137" s="38"/>
      <c r="BB137" s="193" t="s">
        <v>278</v>
      </c>
      <c r="BC137" s="193" t="s">
        <v>2087</v>
      </c>
      <c r="BD137" s="204">
        <v>136</v>
      </c>
      <c r="BE137" s="204" t="str">
        <f ca="1">IFERROR(VLOOKUP(NDD!$J$23,INDIRECT(BG136),3,FALSE),"")</f>
        <v/>
      </c>
      <c r="BF137" s="205" t="str">
        <f t="shared" ca="1" si="25"/>
        <v/>
      </c>
      <c r="BG137" s="204" t="str">
        <f t="shared" ca="1" si="26"/>
        <v/>
      </c>
    </row>
    <row r="138" spans="1:59" ht="13.5" customHeight="1" x14ac:dyDescent="0.25">
      <c r="A138" s="38"/>
      <c r="B138" s="38"/>
      <c r="C138" s="38"/>
      <c r="D138" s="38"/>
      <c r="E138" s="38"/>
      <c r="F138" s="38"/>
      <c r="G138" s="38"/>
      <c r="H138" s="38"/>
      <c r="I138" s="38"/>
      <c r="J138" s="38"/>
      <c r="K138" s="38"/>
      <c r="L138" s="38"/>
      <c r="M138" s="38"/>
      <c r="N138" s="38"/>
      <c r="O138" s="38"/>
      <c r="P138" s="38"/>
      <c r="Q138" s="38"/>
      <c r="R138" s="38"/>
      <c r="S138" s="77" t="s">
        <v>2835</v>
      </c>
      <c r="T138" s="76"/>
      <c r="Y138" s="41" t="s">
        <v>931</v>
      </c>
      <c r="Z138" s="41" t="s">
        <v>78</v>
      </c>
      <c r="AA138" s="41" t="s">
        <v>78</v>
      </c>
      <c r="AB138" s="41"/>
      <c r="AC138" s="41"/>
      <c r="AD138" s="224" t="s">
        <v>273</v>
      </c>
      <c r="AE138" s="224" t="s">
        <v>3556</v>
      </c>
      <c r="AF138" s="225" t="s">
        <v>2085</v>
      </c>
      <c r="AG138" s="223" t="s">
        <v>3563</v>
      </c>
      <c r="AH138" s="199">
        <v>136</v>
      </c>
      <c r="AI138" s="199" t="str">
        <f ca="1">IFERROR(VLOOKUP(NDD!$J$23,INDIRECT(AM137),5,FALSE),"")</f>
        <v/>
      </c>
      <c r="AJ138" s="199" t="str">
        <f t="shared" ca="1" si="18"/>
        <v/>
      </c>
      <c r="AK138" s="199" t="str">
        <f t="shared" ca="1" si="19"/>
        <v/>
      </c>
      <c r="AL138" s="209" t="str">
        <f t="shared" ca="1" si="20"/>
        <v/>
      </c>
      <c r="AM138" s="199" t="str">
        <f t="shared" ca="1" si="24"/>
        <v/>
      </c>
      <c r="AN138" s="204">
        <v>137</v>
      </c>
      <c r="AO138" s="204" t="str">
        <f ca="1">IFERROR(VLOOKUP(NDD!$J$28,INDIRECT(AR137),5,FALSE),"")</f>
        <v/>
      </c>
      <c r="AP138" s="205" t="str">
        <f t="shared" ca="1" si="21"/>
        <v/>
      </c>
      <c r="AQ138" s="204" t="str">
        <f t="shared" ca="1" si="22"/>
        <v/>
      </c>
      <c r="AR138" s="204" t="str">
        <f t="shared" ca="1" si="23"/>
        <v/>
      </c>
      <c r="AS138" s="40" t="s">
        <v>1312</v>
      </c>
      <c r="AT138" s="40"/>
      <c r="AU138" s="40" t="s">
        <v>3943</v>
      </c>
      <c r="AV138" s="40" t="s">
        <v>4241</v>
      </c>
      <c r="AW138" s="40" t="s">
        <v>146</v>
      </c>
      <c r="AX138" s="38"/>
      <c r="AY138" s="38"/>
      <c r="AZ138" s="38"/>
      <c r="BA138" s="38"/>
      <c r="BB138" s="193" t="s">
        <v>278</v>
      </c>
      <c r="BC138" s="193" t="s">
        <v>3623</v>
      </c>
      <c r="BD138" s="204">
        <v>137</v>
      </c>
      <c r="BE138" s="204" t="str">
        <f ca="1">IFERROR(VLOOKUP(NDD!$J$23,INDIRECT(BG137),3,FALSE),"")</f>
        <v/>
      </c>
      <c r="BF138" s="205" t="str">
        <f t="shared" ca="1" si="25"/>
        <v/>
      </c>
      <c r="BG138" s="204" t="str">
        <f t="shared" ca="1" si="26"/>
        <v/>
      </c>
    </row>
    <row r="139" spans="1:59" ht="13.5" customHeight="1" x14ac:dyDescent="0.25">
      <c r="A139" s="38"/>
      <c r="B139" s="38"/>
      <c r="C139" s="38"/>
      <c r="D139" s="38"/>
      <c r="E139" s="38"/>
      <c r="F139" s="38"/>
      <c r="G139" s="38"/>
      <c r="H139" s="38"/>
      <c r="I139" s="38"/>
      <c r="J139" s="38"/>
      <c r="K139" s="38"/>
      <c r="L139" s="38"/>
      <c r="M139" s="38"/>
      <c r="N139" s="38"/>
      <c r="O139" s="38"/>
      <c r="P139" s="38"/>
      <c r="Q139" s="38"/>
      <c r="R139" s="38"/>
      <c r="S139" s="77" t="s">
        <v>3831</v>
      </c>
      <c r="T139" s="76" t="s">
        <v>304</v>
      </c>
      <c r="Y139" s="41" t="s">
        <v>563</v>
      </c>
      <c r="Z139" s="41" t="s">
        <v>1776</v>
      </c>
      <c r="AA139" s="41" t="s">
        <v>198</v>
      </c>
      <c r="AB139" s="41"/>
      <c r="AC139" s="41"/>
      <c r="AD139" s="224" t="s">
        <v>273</v>
      </c>
      <c r="AE139" s="224" t="s">
        <v>2187</v>
      </c>
      <c r="AF139" s="225" t="s">
        <v>2085</v>
      </c>
      <c r="AG139" s="223" t="s">
        <v>2229</v>
      </c>
      <c r="AH139" s="199">
        <v>137</v>
      </c>
      <c r="AI139" s="199" t="str">
        <f ca="1">IFERROR(VLOOKUP(NDD!$J$23,INDIRECT(AM138),5,FALSE),"")</f>
        <v/>
      </c>
      <c r="AJ139" s="199" t="str">
        <f t="shared" ca="1" si="18"/>
        <v/>
      </c>
      <c r="AK139" s="199" t="str">
        <f t="shared" ca="1" si="19"/>
        <v/>
      </c>
      <c r="AL139" s="209" t="str">
        <f t="shared" ca="1" si="20"/>
        <v/>
      </c>
      <c r="AM139" s="199" t="str">
        <f t="shared" ca="1" si="24"/>
        <v/>
      </c>
      <c r="AN139" s="204">
        <v>138</v>
      </c>
      <c r="AO139" s="204" t="str">
        <f ca="1">IFERROR(VLOOKUP(NDD!$J$28,INDIRECT(AR138),5,FALSE),"")</f>
        <v/>
      </c>
      <c r="AP139" s="205" t="str">
        <f t="shared" ca="1" si="21"/>
        <v/>
      </c>
      <c r="AQ139" s="204" t="str">
        <f t="shared" ca="1" si="22"/>
        <v/>
      </c>
      <c r="AR139" s="204" t="str">
        <f t="shared" ca="1" si="23"/>
        <v/>
      </c>
      <c r="AS139" s="40" t="s">
        <v>1313</v>
      </c>
      <c r="AT139" s="40"/>
      <c r="AU139" s="40" t="s">
        <v>3940</v>
      </c>
      <c r="AV139" s="40" t="s">
        <v>4242</v>
      </c>
      <c r="AW139" s="40" t="s">
        <v>129</v>
      </c>
      <c r="AX139" s="38"/>
      <c r="AY139" s="38"/>
      <c r="AZ139" s="38"/>
      <c r="BA139" s="38"/>
      <c r="BB139" s="193" t="s">
        <v>278</v>
      </c>
      <c r="BC139" s="193" t="s">
        <v>2114</v>
      </c>
      <c r="BD139" s="204">
        <v>138</v>
      </c>
      <c r="BE139" s="204" t="str">
        <f ca="1">IFERROR(VLOOKUP(NDD!$J$23,INDIRECT(BG138),3,FALSE),"")</f>
        <v/>
      </c>
      <c r="BF139" s="205" t="str">
        <f t="shared" ca="1" si="25"/>
        <v/>
      </c>
      <c r="BG139" s="204" t="str">
        <f t="shared" ca="1" si="26"/>
        <v/>
      </c>
    </row>
    <row r="140" spans="1:59" ht="13.5" customHeight="1" x14ac:dyDescent="0.25">
      <c r="A140" s="38"/>
      <c r="B140" s="38"/>
      <c r="C140" s="38"/>
      <c r="D140" s="38"/>
      <c r="E140" s="38"/>
      <c r="F140" s="38"/>
      <c r="G140" s="38"/>
      <c r="H140" s="38"/>
      <c r="I140" s="38"/>
      <c r="J140" s="38"/>
      <c r="K140" s="38"/>
      <c r="L140" s="38"/>
      <c r="M140" s="38"/>
      <c r="N140" s="38"/>
      <c r="O140" s="38"/>
      <c r="P140" s="38"/>
      <c r="Q140" s="38"/>
      <c r="R140" s="38"/>
      <c r="S140" s="77" t="s">
        <v>314</v>
      </c>
      <c r="T140" s="76" t="s">
        <v>565</v>
      </c>
      <c r="Y140" s="41" t="s">
        <v>936</v>
      </c>
      <c r="Z140" s="41" t="s">
        <v>1843</v>
      </c>
      <c r="AA140" s="41" t="s">
        <v>937</v>
      </c>
      <c r="AB140" s="41"/>
      <c r="AC140" s="41"/>
      <c r="AD140" s="224" t="s">
        <v>273</v>
      </c>
      <c r="AE140" s="224" t="s">
        <v>2189</v>
      </c>
      <c r="AF140" s="225" t="s">
        <v>2085</v>
      </c>
      <c r="AG140" s="223" t="s">
        <v>2230</v>
      </c>
      <c r="AH140" s="199">
        <v>138</v>
      </c>
      <c r="AI140" s="199" t="str">
        <f ca="1">IFERROR(VLOOKUP(NDD!$J$23,INDIRECT(AM139),5,FALSE),"")</f>
        <v/>
      </c>
      <c r="AJ140" s="199" t="str">
        <f t="shared" ca="1" si="18"/>
        <v/>
      </c>
      <c r="AK140" s="199" t="str">
        <f t="shared" ca="1" si="19"/>
        <v/>
      </c>
      <c r="AL140" s="209" t="str">
        <f t="shared" ca="1" si="20"/>
        <v/>
      </c>
      <c r="AM140" s="199" t="str">
        <f t="shared" ca="1" si="24"/>
        <v/>
      </c>
      <c r="AN140" s="204">
        <v>139</v>
      </c>
      <c r="AO140" s="204" t="str">
        <f ca="1">IFERROR(VLOOKUP(NDD!$J$28,INDIRECT(AR139),5,FALSE),"")</f>
        <v/>
      </c>
      <c r="AP140" s="205" t="str">
        <f t="shared" ca="1" si="21"/>
        <v/>
      </c>
      <c r="AQ140" s="204" t="str">
        <f t="shared" ca="1" si="22"/>
        <v/>
      </c>
      <c r="AR140" s="204" t="str">
        <f t="shared" ca="1" si="23"/>
        <v/>
      </c>
      <c r="AS140" s="40" t="s">
        <v>2867</v>
      </c>
      <c r="AT140" s="40"/>
      <c r="AU140" s="40" t="s">
        <v>2868</v>
      </c>
      <c r="AV140" s="40" t="s">
        <v>2869</v>
      </c>
      <c r="AW140" s="40" t="s">
        <v>2773</v>
      </c>
      <c r="AX140" s="38"/>
      <c r="AY140" s="38"/>
      <c r="AZ140" s="38"/>
      <c r="BA140" s="38"/>
      <c r="BB140" s="193" t="s">
        <v>278</v>
      </c>
      <c r="BC140" s="193" t="s">
        <v>2115</v>
      </c>
      <c r="BD140" s="204">
        <v>139</v>
      </c>
      <c r="BE140" s="204" t="str">
        <f ca="1">IFERROR(VLOOKUP(NDD!$J$23,INDIRECT(BG139),3,FALSE),"")</f>
        <v/>
      </c>
      <c r="BF140" s="205" t="str">
        <f t="shared" ca="1" si="25"/>
        <v/>
      </c>
      <c r="BG140" s="204" t="str">
        <f t="shared" ca="1" si="26"/>
        <v/>
      </c>
    </row>
    <row r="141" spans="1:59" ht="13.5" customHeight="1" x14ac:dyDescent="0.25">
      <c r="A141" s="38"/>
      <c r="B141" s="38"/>
      <c r="C141" s="38"/>
      <c r="D141" s="38"/>
      <c r="E141" s="38"/>
      <c r="F141" s="38"/>
      <c r="G141" s="38"/>
      <c r="H141" s="38"/>
      <c r="I141" s="38"/>
      <c r="J141" s="38"/>
      <c r="K141" s="38"/>
      <c r="L141" s="38"/>
      <c r="M141" s="38"/>
      <c r="N141" s="38"/>
      <c r="O141" s="38"/>
      <c r="P141" s="38"/>
      <c r="Q141" s="38"/>
      <c r="R141" s="38"/>
      <c r="S141" s="77" t="s">
        <v>2785</v>
      </c>
      <c r="T141" s="76"/>
      <c r="Y141" s="41" t="s">
        <v>928</v>
      </c>
      <c r="Z141" s="41" t="s">
        <v>1777</v>
      </c>
      <c r="AA141" s="41" t="s">
        <v>929</v>
      </c>
      <c r="AB141" s="41"/>
      <c r="AC141" s="41"/>
      <c r="AD141" s="224" t="s">
        <v>273</v>
      </c>
      <c r="AE141" s="224" t="s">
        <v>2231</v>
      </c>
      <c r="AF141" s="225" t="s">
        <v>2086</v>
      </c>
      <c r="AG141" s="223" t="s">
        <v>3564</v>
      </c>
      <c r="AH141" s="199">
        <v>139</v>
      </c>
      <c r="AI141" s="199" t="str">
        <f ca="1">IFERROR(VLOOKUP(NDD!$J$23,INDIRECT(AM140),5,FALSE),"")</f>
        <v/>
      </c>
      <c r="AJ141" s="199" t="str">
        <f t="shared" ca="1" si="18"/>
        <v/>
      </c>
      <c r="AK141" s="199" t="str">
        <f t="shared" ca="1" si="19"/>
        <v/>
      </c>
      <c r="AL141" s="209" t="str">
        <f t="shared" ca="1" si="20"/>
        <v/>
      </c>
      <c r="AM141" s="199" t="str">
        <f t="shared" ca="1" si="24"/>
        <v/>
      </c>
      <c r="AN141" s="204">
        <v>140</v>
      </c>
      <c r="AO141" s="204" t="str">
        <f ca="1">IFERROR(VLOOKUP(NDD!$J$28,INDIRECT(AR140),5,FALSE),"")</f>
        <v/>
      </c>
      <c r="AP141" s="205" t="str">
        <f t="shared" ca="1" si="21"/>
        <v/>
      </c>
      <c r="AQ141" s="204" t="str">
        <f t="shared" ca="1" si="22"/>
        <v/>
      </c>
      <c r="AR141" s="204" t="str">
        <f t="shared" ca="1" si="23"/>
        <v/>
      </c>
      <c r="AS141" s="40" t="s">
        <v>1314</v>
      </c>
      <c r="AT141" s="40"/>
      <c r="AU141" s="40" t="s">
        <v>3935</v>
      </c>
      <c r="AV141" s="40" t="s">
        <v>4243</v>
      </c>
      <c r="AW141" s="40" t="s">
        <v>153</v>
      </c>
      <c r="AX141" s="38"/>
      <c r="AY141" s="38"/>
      <c r="AZ141" s="38"/>
      <c r="BA141" s="38"/>
      <c r="BB141" s="193" t="s">
        <v>278</v>
      </c>
      <c r="BC141" s="193" t="s">
        <v>2088</v>
      </c>
      <c r="BD141" s="204">
        <v>140</v>
      </c>
      <c r="BE141" s="204" t="str">
        <f ca="1">IFERROR(VLOOKUP(NDD!$J$23,INDIRECT(BG140),3,FALSE),"")</f>
        <v/>
      </c>
      <c r="BF141" s="205" t="str">
        <f t="shared" ca="1" si="25"/>
        <v/>
      </c>
      <c r="BG141" s="204" t="str">
        <f t="shared" ca="1" si="26"/>
        <v/>
      </c>
    </row>
    <row r="142" spans="1:59" ht="13.5" customHeight="1" x14ac:dyDescent="0.25">
      <c r="A142" s="38"/>
      <c r="B142" s="38"/>
      <c r="C142" s="38"/>
      <c r="D142" s="38"/>
      <c r="E142" s="38"/>
      <c r="F142" s="38"/>
      <c r="G142" s="38"/>
      <c r="H142" s="38"/>
      <c r="I142" s="38"/>
      <c r="J142" s="38"/>
      <c r="K142" s="38"/>
      <c r="L142" s="38"/>
      <c r="M142" s="38"/>
      <c r="N142" s="38"/>
      <c r="O142" s="38"/>
      <c r="P142" s="38"/>
      <c r="Q142" s="38"/>
      <c r="R142" s="38"/>
      <c r="S142" s="77" t="s">
        <v>2796</v>
      </c>
      <c r="T142" s="76"/>
      <c r="Y142" s="41" t="s">
        <v>560</v>
      </c>
      <c r="Z142" s="41" t="s">
        <v>938</v>
      </c>
      <c r="AA142" s="41" t="s">
        <v>938</v>
      </c>
      <c r="AB142" s="41"/>
      <c r="AC142" s="41"/>
      <c r="AD142" s="224" t="s">
        <v>273</v>
      </c>
      <c r="AE142" s="224" t="s">
        <v>2231</v>
      </c>
      <c r="AF142" s="225" t="s">
        <v>2086</v>
      </c>
      <c r="AG142" s="223" t="s">
        <v>2232</v>
      </c>
      <c r="AH142" s="199">
        <v>140</v>
      </c>
      <c r="AI142" s="199" t="str">
        <f ca="1">IFERROR(VLOOKUP(NDD!$J$23,INDIRECT(AM141),5,FALSE),"")</f>
        <v/>
      </c>
      <c r="AJ142" s="199" t="str">
        <f t="shared" ca="1" si="18"/>
        <v/>
      </c>
      <c r="AK142" s="199" t="str">
        <f t="shared" ca="1" si="19"/>
        <v/>
      </c>
      <c r="AL142" s="209" t="str">
        <f t="shared" ca="1" si="20"/>
        <v/>
      </c>
      <c r="AM142" s="199" t="str">
        <f t="shared" ca="1" si="24"/>
        <v/>
      </c>
      <c r="AN142" s="204">
        <v>141</v>
      </c>
      <c r="AO142" s="204" t="str">
        <f ca="1">IFERROR(VLOOKUP(NDD!$J$28,INDIRECT(AR141),5,FALSE),"")</f>
        <v/>
      </c>
      <c r="AP142" s="205" t="str">
        <f t="shared" ca="1" si="21"/>
        <v/>
      </c>
      <c r="AQ142" s="204" t="str">
        <f t="shared" ca="1" si="22"/>
        <v/>
      </c>
      <c r="AR142" s="204" t="str">
        <f t="shared" ca="1" si="23"/>
        <v/>
      </c>
      <c r="AS142" s="40" t="s">
        <v>4244</v>
      </c>
      <c r="AT142" s="40"/>
      <c r="AU142" s="40" t="s">
        <v>4245</v>
      </c>
      <c r="AV142" s="40" t="s">
        <v>4246</v>
      </c>
      <c r="AW142" s="40" t="s">
        <v>152</v>
      </c>
      <c r="AX142" s="38"/>
      <c r="AY142" s="38"/>
      <c r="AZ142" s="38"/>
      <c r="BA142" s="38"/>
      <c r="BB142" s="193" t="s">
        <v>278</v>
      </c>
      <c r="BC142" s="193" t="s">
        <v>2120</v>
      </c>
      <c r="BD142" s="204">
        <v>141</v>
      </c>
      <c r="BE142" s="204" t="str">
        <f ca="1">IFERROR(VLOOKUP(NDD!$J$23,INDIRECT(BG141),3,FALSE),"")</f>
        <v/>
      </c>
      <c r="BF142" s="205" t="str">
        <f t="shared" ca="1" si="25"/>
        <v/>
      </c>
      <c r="BG142" s="204" t="str">
        <f t="shared" ca="1" si="26"/>
        <v/>
      </c>
    </row>
    <row r="143" spans="1:59" ht="13.5" customHeight="1" x14ac:dyDescent="0.25">
      <c r="A143" s="38"/>
      <c r="B143" s="38"/>
      <c r="C143" s="38"/>
      <c r="D143" s="38"/>
      <c r="E143" s="38"/>
      <c r="F143" s="38"/>
      <c r="G143" s="38"/>
      <c r="H143" s="38"/>
      <c r="I143" s="38"/>
      <c r="J143" s="38"/>
      <c r="K143" s="38"/>
      <c r="L143" s="38"/>
      <c r="M143" s="38"/>
      <c r="N143" s="38"/>
      <c r="O143" s="38"/>
      <c r="P143" s="38"/>
      <c r="Q143" s="38"/>
      <c r="R143" s="38"/>
      <c r="S143" s="77" t="s">
        <v>315</v>
      </c>
      <c r="T143" s="76" t="s">
        <v>551</v>
      </c>
      <c r="Y143" s="41" t="s">
        <v>939</v>
      </c>
      <c r="Z143" s="41" t="s">
        <v>1778</v>
      </c>
      <c r="AA143" s="41" t="s">
        <v>208</v>
      </c>
      <c r="AB143" s="41"/>
      <c r="AC143" s="41"/>
      <c r="AD143" s="224" t="s">
        <v>273</v>
      </c>
      <c r="AE143" s="224" t="s">
        <v>621</v>
      </c>
      <c r="AF143" s="225" t="s">
        <v>2144</v>
      </c>
      <c r="AG143" s="223" t="s">
        <v>2145</v>
      </c>
      <c r="AH143" s="199">
        <v>141</v>
      </c>
      <c r="AI143" s="199" t="str">
        <f ca="1">IFERROR(VLOOKUP(NDD!$J$23,INDIRECT(AM142),5,FALSE),"")</f>
        <v/>
      </c>
      <c r="AJ143" s="199" t="str">
        <f t="shared" ca="1" si="18"/>
        <v/>
      </c>
      <c r="AK143" s="199" t="str">
        <f t="shared" ca="1" si="19"/>
        <v/>
      </c>
      <c r="AL143" s="209" t="str">
        <f t="shared" ca="1" si="20"/>
        <v/>
      </c>
      <c r="AM143" s="199" t="str">
        <f t="shared" ca="1" si="24"/>
        <v/>
      </c>
      <c r="AN143" s="204">
        <v>142</v>
      </c>
      <c r="AO143" s="204" t="str">
        <f ca="1">IFERROR(VLOOKUP(NDD!$J$28,INDIRECT(AR142),5,FALSE),"")</f>
        <v/>
      </c>
      <c r="AP143" s="205" t="str">
        <f t="shared" ca="1" si="21"/>
        <v/>
      </c>
      <c r="AQ143" s="204" t="str">
        <f t="shared" ca="1" si="22"/>
        <v/>
      </c>
      <c r="AR143" s="204" t="str">
        <f t="shared" ca="1" si="23"/>
        <v/>
      </c>
      <c r="AS143" s="40" t="s">
        <v>1315</v>
      </c>
      <c r="AT143" s="40"/>
      <c r="AU143" s="40" t="s">
        <v>4090</v>
      </c>
      <c r="AV143" s="40" t="s">
        <v>4247</v>
      </c>
      <c r="AW143" s="40" t="s">
        <v>150</v>
      </c>
      <c r="AX143" s="38"/>
      <c r="AY143" s="38"/>
      <c r="AZ143" s="38"/>
      <c r="BA143" s="38"/>
      <c r="BB143" s="193" t="s">
        <v>278</v>
      </c>
      <c r="BC143" s="193" t="s">
        <v>2051</v>
      </c>
      <c r="BD143" s="204">
        <v>142</v>
      </c>
      <c r="BE143" s="204" t="str">
        <f ca="1">IFERROR(VLOOKUP(NDD!$J$23,INDIRECT(BG142),3,FALSE),"")</f>
        <v/>
      </c>
      <c r="BF143" s="205" t="str">
        <f t="shared" ca="1" si="25"/>
        <v/>
      </c>
      <c r="BG143" s="204" t="str">
        <f t="shared" ca="1" si="26"/>
        <v/>
      </c>
    </row>
    <row r="144" spans="1:59" ht="13.5" customHeight="1" x14ac:dyDescent="0.25">
      <c r="A144" s="38"/>
      <c r="B144" s="38"/>
      <c r="C144" s="38"/>
      <c r="D144" s="38"/>
      <c r="E144" s="38"/>
      <c r="F144" s="38"/>
      <c r="G144" s="38"/>
      <c r="H144" s="38"/>
      <c r="I144" s="38"/>
      <c r="J144" s="38"/>
      <c r="K144" s="38"/>
      <c r="L144" s="38"/>
      <c r="M144" s="38"/>
      <c r="N144" s="38"/>
      <c r="O144" s="38"/>
      <c r="P144" s="38"/>
      <c r="Q144" s="38"/>
      <c r="R144" s="38"/>
      <c r="S144" s="77" t="s">
        <v>316</v>
      </c>
      <c r="T144" s="76" t="s">
        <v>562</v>
      </c>
      <c r="Y144" s="41" t="s">
        <v>354</v>
      </c>
      <c r="Z144" s="41" t="s">
        <v>1779</v>
      </c>
      <c r="AA144" s="41" t="s">
        <v>942</v>
      </c>
      <c r="AB144" s="41"/>
      <c r="AC144" s="41"/>
      <c r="AD144" s="224" t="s">
        <v>264</v>
      </c>
      <c r="AE144" s="224" t="s">
        <v>624</v>
      </c>
      <c r="AF144" s="225" t="s">
        <v>2078</v>
      </c>
      <c r="AG144" s="223" t="s">
        <v>2146</v>
      </c>
      <c r="AH144" s="199">
        <v>142</v>
      </c>
      <c r="AI144" s="199" t="str">
        <f ca="1">IFERROR(VLOOKUP(NDD!$J$23,INDIRECT(AM143),5,FALSE),"")</f>
        <v/>
      </c>
      <c r="AJ144" s="199" t="str">
        <f t="shared" ca="1" si="18"/>
        <v/>
      </c>
      <c r="AK144" s="199" t="str">
        <f t="shared" ca="1" si="19"/>
        <v/>
      </c>
      <c r="AL144" s="209" t="str">
        <f t="shared" ca="1" si="20"/>
        <v/>
      </c>
      <c r="AM144" s="199" t="str">
        <f t="shared" ca="1" si="24"/>
        <v/>
      </c>
      <c r="AN144" s="204">
        <v>143</v>
      </c>
      <c r="AO144" s="204" t="str">
        <f ca="1">IFERROR(VLOOKUP(NDD!$J$28,INDIRECT(AR143),5,FALSE),"")</f>
        <v/>
      </c>
      <c r="AP144" s="205" t="str">
        <f t="shared" ca="1" si="21"/>
        <v/>
      </c>
      <c r="AQ144" s="204" t="str">
        <f t="shared" ca="1" si="22"/>
        <v/>
      </c>
      <c r="AR144" s="204" t="str">
        <f t="shared" ca="1" si="23"/>
        <v/>
      </c>
      <c r="AS144" s="40" t="s">
        <v>2870</v>
      </c>
      <c r="AT144" s="40"/>
      <c r="AU144" s="40" t="s">
        <v>379</v>
      </c>
      <c r="AV144" s="40" t="s">
        <v>4248</v>
      </c>
      <c r="AW144" s="40" t="s">
        <v>2773</v>
      </c>
      <c r="AX144" s="38"/>
      <c r="AY144" s="38"/>
      <c r="AZ144" s="38"/>
      <c r="BA144" s="38"/>
      <c r="BB144" s="193" t="s">
        <v>278</v>
      </c>
      <c r="BC144" s="193" t="s">
        <v>2052</v>
      </c>
      <c r="BD144" s="204">
        <v>143</v>
      </c>
      <c r="BE144" s="204" t="str">
        <f ca="1">IFERROR(VLOOKUP(NDD!$J$23,INDIRECT(BG143),3,FALSE),"")</f>
        <v/>
      </c>
      <c r="BF144" s="205" t="str">
        <f t="shared" ca="1" si="25"/>
        <v/>
      </c>
      <c r="BG144" s="204" t="str">
        <f t="shared" ca="1" si="26"/>
        <v/>
      </c>
    </row>
    <row r="145" spans="1:59" ht="13.5" customHeight="1" x14ac:dyDescent="0.25">
      <c r="A145" s="38"/>
      <c r="B145" s="38"/>
      <c r="C145" s="38"/>
      <c r="D145" s="38"/>
      <c r="E145" s="38"/>
      <c r="F145" s="38"/>
      <c r="G145" s="38"/>
      <c r="H145" s="38"/>
      <c r="I145" s="38"/>
      <c r="J145" s="38"/>
      <c r="K145" s="38"/>
      <c r="L145" s="38"/>
      <c r="M145" s="38"/>
      <c r="N145" s="38"/>
      <c r="O145" s="38"/>
      <c r="P145" s="38"/>
      <c r="Q145" s="38"/>
      <c r="R145" s="38"/>
      <c r="S145" s="77" t="s">
        <v>3902</v>
      </c>
      <c r="T145" s="76" t="s">
        <v>558</v>
      </c>
      <c r="Y145" s="41" t="s">
        <v>1049</v>
      </c>
      <c r="Z145" s="41" t="s">
        <v>1050</v>
      </c>
      <c r="AA145" s="41" t="s">
        <v>1050</v>
      </c>
      <c r="AB145" s="41"/>
      <c r="AC145" s="41"/>
      <c r="AD145" s="224" t="s">
        <v>264</v>
      </c>
      <c r="AE145" s="224" t="s">
        <v>621</v>
      </c>
      <c r="AF145" s="225" t="s">
        <v>2144</v>
      </c>
      <c r="AG145" s="223" t="s">
        <v>2145</v>
      </c>
      <c r="AH145" s="199">
        <v>143</v>
      </c>
      <c r="AI145" s="199" t="str">
        <f ca="1">IFERROR(VLOOKUP(NDD!$J$23,INDIRECT(AM144),5,FALSE),"")</f>
        <v/>
      </c>
      <c r="AJ145" s="199" t="str">
        <f t="shared" ca="1" si="18"/>
        <v/>
      </c>
      <c r="AK145" s="199" t="str">
        <f t="shared" ca="1" si="19"/>
        <v/>
      </c>
      <c r="AL145" s="209" t="str">
        <f t="shared" ca="1" si="20"/>
        <v/>
      </c>
      <c r="AM145" s="199" t="str">
        <f t="shared" ca="1" si="24"/>
        <v/>
      </c>
      <c r="AN145" s="204">
        <v>144</v>
      </c>
      <c r="AO145" s="204" t="str">
        <f ca="1">IFERROR(VLOOKUP(NDD!$J$28,INDIRECT(AR144),5,FALSE),"")</f>
        <v/>
      </c>
      <c r="AP145" s="205" t="str">
        <f t="shared" ca="1" si="21"/>
        <v/>
      </c>
      <c r="AQ145" s="204" t="str">
        <f t="shared" ca="1" si="22"/>
        <v/>
      </c>
      <c r="AR145" s="204" t="str">
        <f t="shared" ca="1" si="23"/>
        <v/>
      </c>
      <c r="AS145" s="40" t="s">
        <v>1316</v>
      </c>
      <c r="AT145" s="40"/>
      <c r="AU145" s="40" t="s">
        <v>2871</v>
      </c>
      <c r="AV145" s="40" t="s">
        <v>1941</v>
      </c>
      <c r="AW145" s="40"/>
      <c r="AX145" s="38"/>
      <c r="AY145" s="38"/>
      <c r="AZ145" s="38"/>
      <c r="BA145" s="38"/>
      <c r="BB145" s="193" t="s">
        <v>278</v>
      </c>
      <c r="BC145" s="193" t="s">
        <v>2053</v>
      </c>
      <c r="BD145" s="204">
        <v>144</v>
      </c>
      <c r="BE145" s="204" t="str">
        <f ca="1">IFERROR(VLOOKUP(NDD!$J$23,INDIRECT(BG144),3,FALSE),"")</f>
        <v/>
      </c>
      <c r="BF145" s="205" t="str">
        <f t="shared" ca="1" si="25"/>
        <v/>
      </c>
      <c r="BG145" s="204" t="str">
        <f t="shared" ca="1" si="26"/>
        <v/>
      </c>
    </row>
    <row r="146" spans="1:59" ht="13.5" customHeight="1" x14ac:dyDescent="0.25">
      <c r="A146" s="38"/>
      <c r="B146" s="38"/>
      <c r="C146" s="38"/>
      <c r="D146" s="38"/>
      <c r="E146" s="38"/>
      <c r="F146" s="38"/>
      <c r="G146" s="38"/>
      <c r="H146" s="38"/>
      <c r="I146" s="38"/>
      <c r="J146" s="38"/>
      <c r="K146" s="38"/>
      <c r="L146" s="38"/>
      <c r="M146" s="38"/>
      <c r="N146" s="38"/>
      <c r="O146" s="38"/>
      <c r="P146" s="38"/>
      <c r="Q146" s="38"/>
      <c r="R146" s="38"/>
      <c r="S146" s="77" t="s">
        <v>3903</v>
      </c>
      <c r="T146" s="76"/>
      <c r="Y146" s="41" t="s">
        <v>556</v>
      </c>
      <c r="Z146" s="41" t="s">
        <v>1780</v>
      </c>
      <c r="AA146" s="41" t="s">
        <v>127</v>
      </c>
      <c r="AB146" s="41"/>
      <c r="AC146" s="41"/>
      <c r="AD146" s="224" t="s">
        <v>263</v>
      </c>
      <c r="AE146" s="224" t="s">
        <v>624</v>
      </c>
      <c r="AF146" s="225" t="s">
        <v>2078</v>
      </c>
      <c r="AG146" s="223" t="s">
        <v>2146</v>
      </c>
      <c r="AH146" s="199">
        <v>144</v>
      </c>
      <c r="AI146" s="199" t="str">
        <f ca="1">IFERROR(VLOOKUP(NDD!$J$23,INDIRECT(AM145),5,FALSE),"")</f>
        <v/>
      </c>
      <c r="AJ146" s="199" t="str">
        <f t="shared" ca="1" si="18"/>
        <v/>
      </c>
      <c r="AK146" s="199" t="str">
        <f t="shared" ca="1" si="19"/>
        <v/>
      </c>
      <c r="AL146" s="209" t="str">
        <f t="shared" ca="1" si="20"/>
        <v/>
      </c>
      <c r="AM146" s="199" t="str">
        <f t="shared" ca="1" si="24"/>
        <v/>
      </c>
      <c r="AN146" s="204">
        <v>145</v>
      </c>
      <c r="AO146" s="204" t="str">
        <f ca="1">IFERROR(VLOOKUP(NDD!$J$28,INDIRECT(AR145),5,FALSE),"")</f>
        <v/>
      </c>
      <c r="AP146" s="205" t="str">
        <f t="shared" ca="1" si="21"/>
        <v/>
      </c>
      <c r="AQ146" s="204" t="str">
        <f t="shared" ca="1" si="22"/>
        <v/>
      </c>
      <c r="AR146" s="204" t="str">
        <f t="shared" ca="1" si="23"/>
        <v/>
      </c>
      <c r="AS146" s="40" t="s">
        <v>1317</v>
      </c>
      <c r="AT146" s="40"/>
      <c r="AU146" s="40" t="s">
        <v>3859</v>
      </c>
      <c r="AV146" s="40" t="s">
        <v>4249</v>
      </c>
      <c r="AW146" s="40" t="s">
        <v>149</v>
      </c>
      <c r="AX146" s="38"/>
      <c r="AY146" s="38"/>
      <c r="AZ146" s="38"/>
      <c r="BA146" s="38"/>
      <c r="BB146" s="193" t="s">
        <v>278</v>
      </c>
      <c r="BC146" s="193" t="s">
        <v>2093</v>
      </c>
      <c r="BD146" s="204">
        <v>145</v>
      </c>
      <c r="BE146" s="204" t="str">
        <f ca="1">IFERROR(VLOOKUP(NDD!$J$23,INDIRECT(BG145),3,FALSE),"")</f>
        <v/>
      </c>
      <c r="BF146" s="205" t="str">
        <f t="shared" ca="1" si="25"/>
        <v/>
      </c>
      <c r="BG146" s="204" t="str">
        <f t="shared" ca="1" si="26"/>
        <v/>
      </c>
    </row>
    <row r="147" spans="1:59" ht="13.5" customHeight="1" x14ac:dyDescent="0.25">
      <c r="A147" s="38"/>
      <c r="B147" s="38"/>
      <c r="C147" s="38"/>
      <c r="D147" s="38"/>
      <c r="E147" s="38"/>
      <c r="F147" s="38"/>
      <c r="G147" s="38"/>
      <c r="H147" s="38"/>
      <c r="I147" s="38"/>
      <c r="J147" s="38"/>
      <c r="K147" s="38"/>
      <c r="L147" s="38"/>
      <c r="M147" s="38"/>
      <c r="N147" s="38"/>
      <c r="O147" s="38"/>
      <c r="P147" s="38"/>
      <c r="Q147" s="38"/>
      <c r="R147" s="38"/>
      <c r="S147" s="77" t="s">
        <v>2791</v>
      </c>
      <c r="T147" s="76"/>
      <c r="Y147" s="41" t="s">
        <v>855</v>
      </c>
      <c r="Z147" s="41" t="s">
        <v>1781</v>
      </c>
      <c r="AA147" s="41" t="s">
        <v>856</v>
      </c>
      <c r="AB147" s="41"/>
      <c r="AC147" s="41"/>
      <c r="AD147" s="224" t="s">
        <v>263</v>
      </c>
      <c r="AE147" s="224" t="s">
        <v>621</v>
      </c>
      <c r="AF147" s="225" t="s">
        <v>2144</v>
      </c>
      <c r="AG147" s="223" t="s">
        <v>2145</v>
      </c>
      <c r="AH147" s="199">
        <v>145</v>
      </c>
      <c r="AI147" s="199" t="str">
        <f ca="1">IFERROR(VLOOKUP(NDD!$J$23,INDIRECT(AM146),5,FALSE),"")</f>
        <v/>
      </c>
      <c r="AJ147" s="199" t="str">
        <f t="shared" ca="1" si="18"/>
        <v/>
      </c>
      <c r="AK147" s="199" t="str">
        <f t="shared" ca="1" si="19"/>
        <v/>
      </c>
      <c r="AL147" s="209" t="str">
        <f t="shared" ca="1" si="20"/>
        <v/>
      </c>
      <c r="AM147" s="199" t="str">
        <f t="shared" ca="1" si="24"/>
        <v/>
      </c>
      <c r="AN147" s="204">
        <v>146</v>
      </c>
      <c r="AO147" s="204" t="str">
        <f ca="1">IFERROR(VLOOKUP(NDD!$J$28,INDIRECT(AR146),5,FALSE),"")</f>
        <v/>
      </c>
      <c r="AP147" s="205" t="str">
        <f t="shared" ca="1" si="21"/>
        <v/>
      </c>
      <c r="AQ147" s="204" t="str">
        <f t="shared" ca="1" si="22"/>
        <v/>
      </c>
      <c r="AR147" s="204" t="str">
        <f t="shared" ca="1" si="23"/>
        <v/>
      </c>
      <c r="AS147" s="40" t="s">
        <v>1135</v>
      </c>
      <c r="AT147" s="40"/>
      <c r="AU147" s="40" t="s">
        <v>2872</v>
      </c>
      <c r="AV147" s="40" t="s">
        <v>1942</v>
      </c>
      <c r="AW147" s="40"/>
      <c r="AX147" s="38"/>
      <c r="AY147" s="38"/>
      <c r="AZ147" s="38"/>
      <c r="BA147" s="38"/>
      <c r="BB147" s="193" t="s">
        <v>278</v>
      </c>
      <c r="BC147" s="193" t="s">
        <v>2144</v>
      </c>
      <c r="BD147" s="204">
        <v>146</v>
      </c>
      <c r="BE147" s="204" t="str">
        <f ca="1">IFERROR(VLOOKUP(NDD!$J$23,INDIRECT(BG146),3,FALSE),"")</f>
        <v/>
      </c>
      <c r="BF147" s="205" t="str">
        <f t="shared" ca="1" si="25"/>
        <v/>
      </c>
      <c r="BG147" s="204" t="str">
        <f t="shared" ca="1" si="26"/>
        <v/>
      </c>
    </row>
    <row r="148" spans="1:59" ht="13.5" customHeight="1" x14ac:dyDescent="0.25">
      <c r="A148" s="38"/>
      <c r="B148" s="38"/>
      <c r="C148" s="38"/>
      <c r="D148" s="38"/>
      <c r="E148" s="38"/>
      <c r="F148" s="38"/>
      <c r="G148" s="38"/>
      <c r="H148" s="38"/>
      <c r="I148" s="38"/>
      <c r="J148" s="38"/>
      <c r="K148" s="38"/>
      <c r="L148" s="38"/>
      <c r="M148" s="38"/>
      <c r="N148" s="38"/>
      <c r="O148" s="38"/>
      <c r="P148" s="38"/>
      <c r="Q148" s="38"/>
      <c r="R148" s="38"/>
      <c r="S148" s="77" t="s">
        <v>317</v>
      </c>
      <c r="T148" s="76" t="s">
        <v>552</v>
      </c>
      <c r="Y148" s="41" t="s">
        <v>1031</v>
      </c>
      <c r="Z148" s="41" t="s">
        <v>1844</v>
      </c>
      <c r="AA148" s="41" t="s">
        <v>1032</v>
      </c>
      <c r="AB148" s="41"/>
      <c r="AC148" s="41"/>
      <c r="AD148" s="224" t="s">
        <v>265</v>
      </c>
      <c r="AE148" s="224" t="s">
        <v>624</v>
      </c>
      <c r="AF148" s="225" t="s">
        <v>2078</v>
      </c>
      <c r="AG148" s="223" t="s">
        <v>2146</v>
      </c>
      <c r="AH148" s="199">
        <v>146</v>
      </c>
      <c r="AI148" s="199" t="str">
        <f ca="1">IFERROR(VLOOKUP(NDD!$J$23,INDIRECT(AM147),5,FALSE),"")</f>
        <v/>
      </c>
      <c r="AJ148" s="199" t="str">
        <f t="shared" ca="1" si="18"/>
        <v/>
      </c>
      <c r="AK148" s="199" t="str">
        <f t="shared" ca="1" si="19"/>
        <v/>
      </c>
      <c r="AL148" s="209" t="str">
        <f t="shared" ca="1" si="20"/>
        <v/>
      </c>
      <c r="AM148" s="199" t="str">
        <f t="shared" ca="1" si="24"/>
        <v/>
      </c>
      <c r="AN148" s="204">
        <v>147</v>
      </c>
      <c r="AO148" s="204" t="str">
        <f ca="1">IFERROR(VLOOKUP(NDD!$J$28,INDIRECT(AR147),5,FALSE),"")</f>
        <v/>
      </c>
      <c r="AP148" s="205" t="str">
        <f t="shared" ca="1" si="21"/>
        <v/>
      </c>
      <c r="AQ148" s="204" t="str">
        <f t="shared" ca="1" si="22"/>
        <v/>
      </c>
      <c r="AR148" s="204" t="str">
        <f t="shared" ca="1" si="23"/>
        <v/>
      </c>
      <c r="AS148" s="40" t="s">
        <v>2873</v>
      </c>
      <c r="AT148" s="40"/>
      <c r="AU148" s="40" t="s">
        <v>2874</v>
      </c>
      <c r="AV148" s="40" t="s">
        <v>2875</v>
      </c>
      <c r="AW148" s="40" t="s">
        <v>2770</v>
      </c>
      <c r="AX148" s="38"/>
      <c r="AY148" s="38"/>
      <c r="AZ148" s="38"/>
      <c r="BA148" s="38"/>
      <c r="BB148" s="193" t="s">
        <v>276</v>
      </c>
      <c r="BC148" s="193" t="s">
        <v>2123</v>
      </c>
      <c r="BD148" s="204">
        <v>147</v>
      </c>
      <c r="BE148" s="204" t="str">
        <f ca="1">IFERROR(VLOOKUP(NDD!$J$23,INDIRECT(BG147),3,FALSE),"")</f>
        <v/>
      </c>
      <c r="BF148" s="205" t="str">
        <f t="shared" ca="1" si="25"/>
        <v/>
      </c>
      <c r="BG148" s="204" t="str">
        <f t="shared" ca="1" si="26"/>
        <v/>
      </c>
    </row>
    <row r="149" spans="1:59" ht="13.5" customHeight="1" x14ac:dyDescent="0.25">
      <c r="A149" s="38"/>
      <c r="B149" s="38"/>
      <c r="C149" s="38"/>
      <c r="D149" s="38"/>
      <c r="E149" s="38"/>
      <c r="F149" s="38"/>
      <c r="G149" s="38"/>
      <c r="H149" s="38"/>
      <c r="I149" s="38"/>
      <c r="J149" s="38"/>
      <c r="K149" s="38"/>
      <c r="L149" s="38"/>
      <c r="M149" s="38"/>
      <c r="N149" s="38"/>
      <c r="O149" s="38"/>
      <c r="P149" s="38"/>
      <c r="Q149" s="38"/>
      <c r="R149" s="38"/>
      <c r="S149" s="77" t="s">
        <v>3904</v>
      </c>
      <c r="T149" s="76"/>
      <c r="Y149" s="41" t="s">
        <v>926</v>
      </c>
      <c r="Z149" s="41" t="s">
        <v>1782</v>
      </c>
      <c r="AA149" s="41" t="s">
        <v>230</v>
      </c>
      <c r="AB149" s="41"/>
      <c r="AC149" s="41"/>
      <c r="AD149" s="224" t="s">
        <v>265</v>
      </c>
      <c r="AE149" s="224" t="s">
        <v>2054</v>
      </c>
      <c r="AF149" s="225" t="s">
        <v>2051</v>
      </c>
      <c r="AG149" s="223" t="s">
        <v>3565</v>
      </c>
      <c r="AH149" s="199">
        <v>147</v>
      </c>
      <c r="AI149" s="199" t="str">
        <f ca="1">IFERROR(VLOOKUP(NDD!$J$23,INDIRECT(AM148),5,FALSE),"")</f>
        <v/>
      </c>
      <c r="AJ149" s="199" t="str">
        <f t="shared" ca="1" si="18"/>
        <v/>
      </c>
      <c r="AK149" s="199" t="str">
        <f t="shared" ca="1" si="19"/>
        <v/>
      </c>
      <c r="AL149" s="209" t="str">
        <f t="shared" ca="1" si="20"/>
        <v/>
      </c>
      <c r="AM149" s="199" t="str">
        <f t="shared" ca="1" si="24"/>
        <v/>
      </c>
      <c r="AN149" s="204">
        <v>148</v>
      </c>
      <c r="AO149" s="204" t="str">
        <f ca="1">IFERROR(VLOOKUP(NDD!$J$28,INDIRECT(AR148),5,FALSE),"")</f>
        <v/>
      </c>
      <c r="AP149" s="205" t="str">
        <f t="shared" ca="1" si="21"/>
        <v/>
      </c>
      <c r="AQ149" s="204" t="str">
        <f t="shared" ca="1" si="22"/>
        <v/>
      </c>
      <c r="AR149" s="204" t="str">
        <f t="shared" ca="1" si="23"/>
        <v/>
      </c>
      <c r="AS149" s="40" t="s">
        <v>2876</v>
      </c>
      <c r="AT149" s="40"/>
      <c r="AU149" s="40" t="s">
        <v>2877</v>
      </c>
      <c r="AV149" s="40" t="s">
        <v>2878</v>
      </c>
      <c r="AW149" s="40" t="s">
        <v>2748</v>
      </c>
      <c r="AX149" s="38"/>
      <c r="AY149" s="38"/>
      <c r="AZ149" s="38"/>
      <c r="BA149" s="38"/>
      <c r="BB149" s="193" t="s">
        <v>276</v>
      </c>
      <c r="BC149" s="193" t="s">
        <v>2121</v>
      </c>
      <c r="BD149" s="204">
        <v>148</v>
      </c>
      <c r="BE149" s="204" t="str">
        <f ca="1">IFERROR(VLOOKUP(NDD!$J$23,INDIRECT(BG148),3,FALSE),"")</f>
        <v/>
      </c>
      <c r="BF149" s="205" t="str">
        <f t="shared" ca="1" si="25"/>
        <v/>
      </c>
      <c r="BG149" s="204" t="str">
        <f t="shared" ca="1" si="26"/>
        <v/>
      </c>
    </row>
    <row r="150" spans="1:59" ht="13.5" customHeight="1" x14ac:dyDescent="0.25">
      <c r="A150" s="38"/>
      <c r="B150" s="38"/>
      <c r="C150" s="38"/>
      <c r="D150" s="38"/>
      <c r="E150" s="38"/>
      <c r="F150" s="38"/>
      <c r="G150" s="38"/>
      <c r="H150" s="38"/>
      <c r="I150" s="38"/>
      <c r="J150" s="38"/>
      <c r="K150" s="38"/>
      <c r="L150" s="38"/>
      <c r="M150" s="38"/>
      <c r="N150" s="38"/>
      <c r="O150" s="38"/>
      <c r="P150" s="38"/>
      <c r="Q150" s="38"/>
      <c r="R150" s="38"/>
      <c r="S150" s="77" t="s">
        <v>2808</v>
      </c>
      <c r="T150" s="76"/>
      <c r="Y150" s="41" t="s">
        <v>924</v>
      </c>
      <c r="Z150" s="41" t="s">
        <v>925</v>
      </c>
      <c r="AA150" s="41" t="s">
        <v>925</v>
      </c>
      <c r="AB150" s="41"/>
      <c r="AC150" s="41"/>
      <c r="AD150" s="224" t="s">
        <v>265</v>
      </c>
      <c r="AE150" s="224" t="s">
        <v>3566</v>
      </c>
      <c r="AF150" s="225" t="s">
        <v>3767</v>
      </c>
      <c r="AG150" s="223" t="s">
        <v>3567</v>
      </c>
      <c r="AH150" s="199">
        <v>148</v>
      </c>
      <c r="AI150" s="199" t="str">
        <f ca="1">IFERROR(VLOOKUP(NDD!$J$23,INDIRECT(AM149),5,FALSE),"")</f>
        <v/>
      </c>
      <c r="AJ150" s="199" t="str">
        <f t="shared" ca="1" si="18"/>
        <v/>
      </c>
      <c r="AK150" s="199" t="str">
        <f t="shared" ca="1" si="19"/>
        <v/>
      </c>
      <c r="AL150" s="209" t="str">
        <f t="shared" ca="1" si="20"/>
        <v/>
      </c>
      <c r="AM150" s="199" t="str">
        <f t="shared" ca="1" si="24"/>
        <v/>
      </c>
      <c r="AN150" s="204">
        <v>149</v>
      </c>
      <c r="AO150" s="204" t="str">
        <f ca="1">IFERROR(VLOOKUP(NDD!$J$28,INDIRECT(AR149),5,FALSE),"")</f>
        <v/>
      </c>
      <c r="AP150" s="205" t="str">
        <f t="shared" ca="1" si="21"/>
        <v/>
      </c>
      <c r="AQ150" s="204" t="str">
        <f t="shared" ca="1" si="22"/>
        <v/>
      </c>
      <c r="AR150" s="204" t="str">
        <f t="shared" ca="1" si="23"/>
        <v/>
      </c>
      <c r="AS150" s="40" t="s">
        <v>1136</v>
      </c>
      <c r="AT150" s="40"/>
      <c r="AU150" s="40" t="s">
        <v>3948</v>
      </c>
      <c r="AV150" s="40" t="s">
        <v>4250</v>
      </c>
      <c r="AW150" s="40" t="s">
        <v>151</v>
      </c>
      <c r="AX150" s="38"/>
      <c r="AY150" s="38"/>
      <c r="AZ150" s="38"/>
      <c r="BA150" s="38"/>
      <c r="BB150" s="193" t="s">
        <v>276</v>
      </c>
      <c r="BC150" s="193" t="s">
        <v>2078</v>
      </c>
      <c r="BD150" s="204">
        <v>149</v>
      </c>
      <c r="BE150" s="204" t="str">
        <f ca="1">IFERROR(VLOOKUP(NDD!$J$23,INDIRECT(BG149),3,FALSE),"")</f>
        <v/>
      </c>
      <c r="BF150" s="205" t="str">
        <f t="shared" ca="1" si="25"/>
        <v/>
      </c>
      <c r="BG150" s="204" t="str">
        <f t="shared" ca="1" si="26"/>
        <v/>
      </c>
    </row>
    <row r="151" spans="1:59" ht="13.5" customHeight="1" x14ac:dyDescent="0.25">
      <c r="A151" s="38"/>
      <c r="B151" s="38"/>
      <c r="C151" s="38"/>
      <c r="D151" s="38"/>
      <c r="E151" s="38"/>
      <c r="F151" s="38"/>
      <c r="G151" s="38"/>
      <c r="H151" s="38"/>
      <c r="I151" s="38"/>
      <c r="J151" s="38"/>
      <c r="K151" s="38"/>
      <c r="L151" s="38"/>
      <c r="M151" s="38"/>
      <c r="N151" s="38"/>
      <c r="O151" s="38"/>
      <c r="P151" s="38"/>
      <c r="Q151" s="38"/>
      <c r="R151" s="38"/>
      <c r="S151" s="77" t="s">
        <v>3058</v>
      </c>
      <c r="T151" s="76"/>
      <c r="Y151" s="41" t="s">
        <v>934</v>
      </c>
      <c r="Z151" s="41" t="s">
        <v>1783</v>
      </c>
      <c r="AA151" s="41" t="s">
        <v>209</v>
      </c>
      <c r="AB151" s="41"/>
      <c r="AC151" s="41"/>
      <c r="AD151" s="224" t="s">
        <v>265</v>
      </c>
      <c r="AE151" s="224" t="s">
        <v>2233</v>
      </c>
      <c r="AF151" s="225" t="s">
        <v>2051</v>
      </c>
      <c r="AG151" s="223" t="s">
        <v>2234</v>
      </c>
      <c r="AH151" s="199">
        <v>149</v>
      </c>
      <c r="AI151" s="199" t="str">
        <f ca="1">IFERROR(VLOOKUP(NDD!$J$23,INDIRECT(AM150),5,FALSE),"")</f>
        <v/>
      </c>
      <c r="AJ151" s="199" t="str">
        <f t="shared" ca="1" si="18"/>
        <v/>
      </c>
      <c r="AK151" s="199" t="str">
        <f t="shared" ca="1" si="19"/>
        <v/>
      </c>
      <c r="AL151" s="209" t="str">
        <f t="shared" ca="1" si="20"/>
        <v/>
      </c>
      <c r="AM151" s="199" t="str">
        <f t="shared" ca="1" si="24"/>
        <v/>
      </c>
      <c r="AN151" s="204">
        <v>150</v>
      </c>
      <c r="AO151" s="204" t="str">
        <f ca="1">IFERROR(VLOOKUP(NDD!$J$28,INDIRECT(AR150),5,FALSE),"")</f>
        <v/>
      </c>
      <c r="AP151" s="205" t="str">
        <f t="shared" ca="1" si="21"/>
        <v/>
      </c>
      <c r="AQ151" s="204" t="str">
        <f t="shared" ca="1" si="22"/>
        <v/>
      </c>
      <c r="AR151" s="204" t="str">
        <f t="shared" ca="1" si="23"/>
        <v/>
      </c>
      <c r="AS151" s="40" t="s">
        <v>2879</v>
      </c>
      <c r="AT151" s="40"/>
      <c r="AU151" s="40" t="s">
        <v>2880</v>
      </c>
      <c r="AV151" s="40" t="s">
        <v>2881</v>
      </c>
      <c r="AW151" s="40" t="s">
        <v>2752</v>
      </c>
      <c r="AX151" s="38"/>
      <c r="AY151" s="38"/>
      <c r="AZ151" s="38"/>
      <c r="BA151" s="38"/>
      <c r="BB151" s="193" t="s">
        <v>276</v>
      </c>
      <c r="BC151" s="193" t="s">
        <v>2084</v>
      </c>
      <c r="BD151" s="204">
        <v>150</v>
      </c>
      <c r="BE151" s="204" t="str">
        <f ca="1">IFERROR(VLOOKUP(NDD!$J$23,INDIRECT(BG150),3,FALSE),"")</f>
        <v/>
      </c>
      <c r="BF151" s="205" t="str">
        <f t="shared" ca="1" si="25"/>
        <v/>
      </c>
      <c r="BG151" s="204" t="str">
        <f t="shared" ca="1" si="26"/>
        <v/>
      </c>
    </row>
    <row r="152" spans="1:59" ht="13.5" customHeight="1" x14ac:dyDescent="0.25">
      <c r="A152" s="38"/>
      <c r="B152" s="38"/>
      <c r="C152" s="38"/>
      <c r="D152" s="38"/>
      <c r="E152" s="38"/>
      <c r="F152" s="38"/>
      <c r="G152" s="38"/>
      <c r="H152" s="38"/>
      <c r="I152" s="38"/>
      <c r="J152" s="38"/>
      <c r="K152" s="38"/>
      <c r="L152" s="38"/>
      <c r="M152" s="38"/>
      <c r="N152" s="38"/>
      <c r="O152" s="38"/>
      <c r="P152" s="38"/>
      <c r="Q152" s="38"/>
      <c r="R152" s="38"/>
      <c r="S152" s="77" t="s">
        <v>318</v>
      </c>
      <c r="T152" s="76" t="s">
        <v>568</v>
      </c>
      <c r="Y152" s="41" t="s">
        <v>940</v>
      </c>
      <c r="Z152" s="41" t="s">
        <v>941</v>
      </c>
      <c r="AA152" s="41" t="s">
        <v>941</v>
      </c>
      <c r="AB152" s="41"/>
      <c r="AC152" s="41"/>
      <c r="AD152" s="224" t="s">
        <v>265</v>
      </c>
      <c r="AE152" s="224" t="s">
        <v>2235</v>
      </c>
      <c r="AF152" s="225" t="s">
        <v>2051</v>
      </c>
      <c r="AG152" s="223" t="s">
        <v>2236</v>
      </c>
      <c r="AH152" s="199">
        <v>150</v>
      </c>
      <c r="AI152" s="199" t="str">
        <f ca="1">IFERROR(VLOOKUP(NDD!$J$23,INDIRECT(AM151),5,FALSE),"")</f>
        <v/>
      </c>
      <c r="AJ152" s="199" t="str">
        <f t="shared" ca="1" si="18"/>
        <v/>
      </c>
      <c r="AK152" s="199" t="str">
        <f t="shared" ca="1" si="19"/>
        <v/>
      </c>
      <c r="AL152" s="209" t="str">
        <f t="shared" ca="1" si="20"/>
        <v/>
      </c>
      <c r="AM152" s="199" t="str">
        <f t="shared" ca="1" si="24"/>
        <v/>
      </c>
      <c r="AN152" s="204">
        <v>151</v>
      </c>
      <c r="AO152" s="204" t="str">
        <f ca="1">IFERROR(VLOOKUP(NDD!$J$28,INDIRECT(AR151),5,FALSE),"")</f>
        <v/>
      </c>
      <c r="AP152" s="205" t="str">
        <f t="shared" ca="1" si="21"/>
        <v/>
      </c>
      <c r="AQ152" s="204" t="str">
        <f t="shared" ca="1" si="22"/>
        <v/>
      </c>
      <c r="AR152" s="204" t="str">
        <f t="shared" ca="1" si="23"/>
        <v/>
      </c>
      <c r="AS152" s="40" t="s">
        <v>1318</v>
      </c>
      <c r="AT152" s="40"/>
      <c r="AU152" s="40" t="s">
        <v>3934</v>
      </c>
      <c r="AV152" s="40" t="s">
        <v>4251</v>
      </c>
      <c r="AW152" s="40" t="s">
        <v>146</v>
      </c>
      <c r="AX152" s="38"/>
      <c r="AY152" s="38"/>
      <c r="AZ152" s="38"/>
      <c r="BA152" s="38"/>
      <c r="BB152" s="193" t="s">
        <v>276</v>
      </c>
      <c r="BC152" s="193" t="s">
        <v>3640</v>
      </c>
      <c r="BD152" s="204">
        <v>151</v>
      </c>
      <c r="BE152" s="204" t="str">
        <f ca="1">IFERROR(VLOOKUP(NDD!$J$23,INDIRECT(BG151),3,FALSE),"")</f>
        <v/>
      </c>
      <c r="BF152" s="205" t="str">
        <f t="shared" ca="1" si="25"/>
        <v/>
      </c>
      <c r="BG152" s="204" t="str">
        <f t="shared" ca="1" si="26"/>
        <v/>
      </c>
    </row>
    <row r="153" spans="1:59" ht="13.5" customHeight="1" x14ac:dyDescent="0.25">
      <c r="A153" s="38"/>
      <c r="B153" s="38"/>
      <c r="C153" s="38"/>
      <c r="D153" s="38"/>
      <c r="E153" s="38"/>
      <c r="F153" s="38"/>
      <c r="G153" s="38"/>
      <c r="H153" s="38"/>
      <c r="I153" s="38"/>
      <c r="J153" s="38"/>
      <c r="K153" s="38"/>
      <c r="L153" s="38"/>
      <c r="M153" s="38"/>
      <c r="N153" s="38"/>
      <c r="O153" s="38"/>
      <c r="P153" s="38"/>
      <c r="Q153" s="38"/>
      <c r="R153" s="38"/>
      <c r="S153" s="77" t="s">
        <v>3478</v>
      </c>
      <c r="T153" s="76"/>
      <c r="Y153" s="41" t="s">
        <v>566</v>
      </c>
      <c r="Z153" s="41" t="s">
        <v>1784</v>
      </c>
      <c r="AA153" s="41" t="s">
        <v>132</v>
      </c>
      <c r="AB153" s="41"/>
      <c r="AC153" s="41"/>
      <c r="AD153" s="224" t="s">
        <v>265</v>
      </c>
      <c r="AE153" s="224" t="s">
        <v>2237</v>
      </c>
      <c r="AF153" s="225" t="s">
        <v>2051</v>
      </c>
      <c r="AG153" s="223" t="s">
        <v>2238</v>
      </c>
      <c r="AH153" s="199">
        <v>151</v>
      </c>
      <c r="AI153" s="199" t="str">
        <f ca="1">IFERROR(VLOOKUP(NDD!$J$23,INDIRECT(AM152),5,FALSE),"")</f>
        <v/>
      </c>
      <c r="AJ153" s="199" t="str">
        <f t="shared" ca="1" si="18"/>
        <v/>
      </c>
      <c r="AK153" s="199" t="str">
        <f t="shared" ca="1" si="19"/>
        <v/>
      </c>
      <c r="AL153" s="209" t="str">
        <f t="shared" ca="1" si="20"/>
        <v/>
      </c>
      <c r="AM153" s="199" t="str">
        <f t="shared" ca="1" si="24"/>
        <v/>
      </c>
      <c r="AN153" s="204">
        <v>152</v>
      </c>
      <c r="AO153" s="204" t="str">
        <f ca="1">IFERROR(VLOOKUP(NDD!$J$28,INDIRECT(AR152),5,FALSE),"")</f>
        <v/>
      </c>
      <c r="AP153" s="205" t="str">
        <f t="shared" ca="1" si="21"/>
        <v/>
      </c>
      <c r="AQ153" s="204" t="str">
        <f t="shared" ca="1" si="22"/>
        <v/>
      </c>
      <c r="AR153" s="204" t="str">
        <f t="shared" ca="1" si="23"/>
        <v/>
      </c>
      <c r="AS153" s="40" t="s">
        <v>1319</v>
      </c>
      <c r="AT153" s="40"/>
      <c r="AU153" s="40" t="s">
        <v>2882</v>
      </c>
      <c r="AV153" s="40" t="s">
        <v>1943</v>
      </c>
      <c r="AW153" s="40"/>
      <c r="AX153" s="38"/>
      <c r="AY153" s="38"/>
      <c r="AZ153" s="38"/>
      <c r="BA153" s="38"/>
      <c r="BB153" s="193" t="s">
        <v>276</v>
      </c>
      <c r="BC153" s="193" t="s">
        <v>2714</v>
      </c>
      <c r="BD153" s="204">
        <v>152</v>
      </c>
      <c r="BE153" s="204" t="str">
        <f ca="1">IFERROR(VLOOKUP(NDD!$J$23,INDIRECT(BG152),3,FALSE),"")</f>
        <v/>
      </c>
      <c r="BF153" s="205" t="str">
        <f t="shared" ca="1" si="25"/>
        <v/>
      </c>
      <c r="BG153" s="204" t="str">
        <f t="shared" ca="1" si="26"/>
        <v/>
      </c>
    </row>
    <row r="154" spans="1:59" ht="13.5" customHeight="1" x14ac:dyDescent="0.25">
      <c r="A154" s="38"/>
      <c r="B154" s="38"/>
      <c r="C154" s="38"/>
      <c r="D154" s="38"/>
      <c r="E154" s="38"/>
      <c r="F154" s="38"/>
      <c r="G154" s="38"/>
      <c r="H154" s="38"/>
      <c r="I154" s="38"/>
      <c r="J154" s="38"/>
      <c r="K154" s="38"/>
      <c r="L154" s="38"/>
      <c r="M154" s="38"/>
      <c r="N154" s="38"/>
      <c r="O154" s="38"/>
      <c r="P154" s="38"/>
      <c r="Q154" s="38"/>
      <c r="R154" s="38"/>
      <c r="S154" s="77" t="s">
        <v>3905</v>
      </c>
      <c r="T154" s="76"/>
      <c r="Y154" s="41" t="s">
        <v>946</v>
      </c>
      <c r="Z154" s="41" t="s">
        <v>947</v>
      </c>
      <c r="AA154" s="41" t="s">
        <v>947</v>
      </c>
      <c r="AB154" s="41"/>
      <c r="AC154" s="41"/>
      <c r="AD154" s="224" t="s">
        <v>265</v>
      </c>
      <c r="AE154" s="224" t="s">
        <v>2239</v>
      </c>
      <c r="AF154" s="225" t="s">
        <v>2051</v>
      </c>
      <c r="AG154" s="223" t="s">
        <v>2240</v>
      </c>
      <c r="AH154" s="199">
        <v>152</v>
      </c>
      <c r="AI154" s="199" t="str">
        <f ca="1">IFERROR(VLOOKUP(NDD!$J$23,INDIRECT(AM153),5,FALSE),"")</f>
        <v/>
      </c>
      <c r="AJ154" s="199" t="str">
        <f t="shared" ca="1" si="18"/>
        <v/>
      </c>
      <c r="AK154" s="199" t="str">
        <f t="shared" ca="1" si="19"/>
        <v/>
      </c>
      <c r="AL154" s="209" t="str">
        <f t="shared" ca="1" si="20"/>
        <v/>
      </c>
      <c r="AM154" s="199" t="str">
        <f t="shared" ca="1" si="24"/>
        <v/>
      </c>
      <c r="AN154" s="204">
        <v>153</v>
      </c>
      <c r="AO154" s="204" t="str">
        <f ca="1">IFERROR(VLOOKUP(NDD!$J$28,INDIRECT(AR153),5,FALSE),"")</f>
        <v/>
      </c>
      <c r="AP154" s="205" t="str">
        <f t="shared" ca="1" si="21"/>
        <v/>
      </c>
      <c r="AQ154" s="204" t="str">
        <f t="shared" ca="1" si="22"/>
        <v/>
      </c>
      <c r="AR154" s="204" t="str">
        <f t="shared" ca="1" si="23"/>
        <v/>
      </c>
      <c r="AS154" s="40" t="s">
        <v>1137</v>
      </c>
      <c r="AT154" s="40"/>
      <c r="AU154" s="40" t="s">
        <v>351</v>
      </c>
      <c r="AV154" s="40" t="s">
        <v>4252</v>
      </c>
      <c r="AW154" s="40" t="s">
        <v>122</v>
      </c>
      <c r="AX154" s="38"/>
      <c r="AY154" s="38"/>
      <c r="AZ154" s="38"/>
      <c r="BA154" s="38"/>
      <c r="BB154" s="193" t="s">
        <v>276</v>
      </c>
      <c r="BC154" s="193" t="s">
        <v>2122</v>
      </c>
      <c r="BD154" s="204">
        <v>153</v>
      </c>
      <c r="BE154" s="204" t="str">
        <f ca="1">IFERROR(VLOOKUP(NDD!$J$23,INDIRECT(BG153),3,FALSE),"")</f>
        <v/>
      </c>
      <c r="BF154" s="205" t="str">
        <f t="shared" ca="1" si="25"/>
        <v/>
      </c>
      <c r="BG154" s="204" t="str">
        <f t="shared" ca="1" si="26"/>
        <v/>
      </c>
    </row>
    <row r="155" spans="1:59" ht="13.5" customHeight="1" x14ac:dyDescent="0.25">
      <c r="A155" s="38"/>
      <c r="B155" s="38"/>
      <c r="C155" s="38"/>
      <c r="D155" s="38"/>
      <c r="E155" s="38"/>
      <c r="F155" s="38"/>
      <c r="G155" s="38"/>
      <c r="H155" s="38"/>
      <c r="I155" s="38"/>
      <c r="J155" s="38"/>
      <c r="K155" s="38"/>
      <c r="L155" s="38"/>
      <c r="M155" s="38"/>
      <c r="N155" s="38"/>
      <c r="O155" s="38"/>
      <c r="P155" s="38"/>
      <c r="Q155" s="38"/>
      <c r="R155" s="38"/>
      <c r="S155" s="77" t="s">
        <v>319</v>
      </c>
      <c r="T155" s="76" t="s">
        <v>552</v>
      </c>
      <c r="Y155" s="41" t="s">
        <v>932</v>
      </c>
      <c r="Z155" s="41" t="s">
        <v>933</v>
      </c>
      <c r="AA155" s="41" t="s">
        <v>933</v>
      </c>
      <c r="AB155" s="41"/>
      <c r="AC155" s="41"/>
      <c r="AD155" s="224" t="s">
        <v>265</v>
      </c>
      <c r="AE155" s="224" t="s">
        <v>684</v>
      </c>
      <c r="AF155" s="225" t="s">
        <v>2051</v>
      </c>
      <c r="AG155" s="223" t="s">
        <v>2241</v>
      </c>
      <c r="AH155" s="199">
        <v>153</v>
      </c>
      <c r="AI155" s="199" t="str">
        <f ca="1">IFERROR(VLOOKUP(NDD!$J$23,INDIRECT(AM154),5,FALSE),"")</f>
        <v/>
      </c>
      <c r="AJ155" s="199" t="str">
        <f t="shared" ca="1" si="18"/>
        <v/>
      </c>
      <c r="AK155" s="199" t="str">
        <f t="shared" ca="1" si="19"/>
        <v/>
      </c>
      <c r="AL155" s="209" t="str">
        <f t="shared" ca="1" si="20"/>
        <v/>
      </c>
      <c r="AM155" s="199" t="str">
        <f t="shared" ca="1" si="24"/>
        <v/>
      </c>
      <c r="AN155" s="204">
        <v>154</v>
      </c>
      <c r="AO155" s="204" t="str">
        <f ca="1">IFERROR(VLOOKUP(NDD!$J$28,INDIRECT(AR154),5,FALSE),"")</f>
        <v/>
      </c>
      <c r="AP155" s="205" t="str">
        <f t="shared" ca="1" si="21"/>
        <v/>
      </c>
      <c r="AQ155" s="204" t="str">
        <f t="shared" ca="1" si="22"/>
        <v/>
      </c>
      <c r="AR155" s="204" t="str">
        <f t="shared" ca="1" si="23"/>
        <v/>
      </c>
      <c r="AS155" s="40" t="s">
        <v>2883</v>
      </c>
      <c r="AT155" s="40"/>
      <c r="AU155" s="40" t="s">
        <v>2884</v>
      </c>
      <c r="AV155" s="40" t="s">
        <v>2885</v>
      </c>
      <c r="AW155" s="40" t="s">
        <v>2770</v>
      </c>
      <c r="AX155" s="38"/>
      <c r="AY155" s="38"/>
      <c r="AZ155" s="38"/>
      <c r="BA155" s="38"/>
      <c r="BB155" s="193" t="s">
        <v>276</v>
      </c>
      <c r="BC155" s="193" t="s">
        <v>3643</v>
      </c>
      <c r="BD155" s="204">
        <v>154</v>
      </c>
      <c r="BE155" s="204" t="str">
        <f ca="1">IFERROR(VLOOKUP(NDD!$J$23,INDIRECT(BG154),3,FALSE),"")</f>
        <v/>
      </c>
      <c r="BF155" s="205" t="str">
        <f t="shared" ca="1" si="25"/>
        <v/>
      </c>
      <c r="BG155" s="204" t="str">
        <f t="shared" ca="1" si="26"/>
        <v/>
      </c>
    </row>
    <row r="156" spans="1:59" ht="13.5" customHeight="1" x14ac:dyDescent="0.25">
      <c r="A156" s="38"/>
      <c r="B156" s="38"/>
      <c r="C156" s="38"/>
      <c r="D156" s="38"/>
      <c r="E156" s="38"/>
      <c r="F156" s="38"/>
      <c r="G156" s="38"/>
      <c r="H156" s="38"/>
      <c r="I156" s="38"/>
      <c r="J156" s="38"/>
      <c r="K156" s="38"/>
      <c r="L156" s="38"/>
      <c r="M156" s="38"/>
      <c r="N156" s="38"/>
      <c r="O156" s="38"/>
      <c r="P156" s="38"/>
      <c r="Q156" s="38"/>
      <c r="R156" s="38"/>
      <c r="S156" s="77" t="s">
        <v>3220</v>
      </c>
      <c r="T156" s="76"/>
      <c r="Y156" s="41" t="s">
        <v>564</v>
      </c>
      <c r="Z156" s="41" t="s">
        <v>1785</v>
      </c>
      <c r="AA156" s="41" t="s">
        <v>234</v>
      </c>
      <c r="AB156" s="41"/>
      <c r="AC156" s="41"/>
      <c r="AD156" s="224" t="s">
        <v>265</v>
      </c>
      <c r="AE156" s="224" t="s">
        <v>649</v>
      </c>
      <c r="AF156" s="225" t="s">
        <v>2051</v>
      </c>
      <c r="AG156" s="223" t="s">
        <v>2242</v>
      </c>
      <c r="AH156" s="199">
        <v>154</v>
      </c>
      <c r="AI156" s="199" t="str">
        <f ca="1">IFERROR(VLOOKUP(NDD!$J$23,INDIRECT(AM155),5,FALSE),"")</f>
        <v/>
      </c>
      <c r="AJ156" s="199" t="str">
        <f t="shared" ref="AJ156:AJ219" ca="1" si="27">IFERROR(INDIRECT("AF"&amp;AI156+2),"")</f>
        <v/>
      </c>
      <c r="AK156" s="199" t="str">
        <f t="shared" ref="AK156:AK219" ca="1" si="28">IFERROR(INDIRECT("AE"&amp;AI156+2),"")</f>
        <v/>
      </c>
      <c r="AL156" s="209" t="str">
        <f t="shared" ref="AL156:AL219" ca="1" si="29">IFERROR(INDIRECT("AG"&amp;AI156+2),"")</f>
        <v/>
      </c>
      <c r="AM156" s="199" t="str">
        <f t="shared" ca="1" si="24"/>
        <v/>
      </c>
      <c r="AN156" s="204">
        <v>155</v>
      </c>
      <c r="AO156" s="204" t="str">
        <f ca="1">IFERROR(VLOOKUP(NDD!$J$28,INDIRECT(AR155),5,FALSE),"")</f>
        <v/>
      </c>
      <c r="AP156" s="205" t="str">
        <f t="shared" ca="1" si="21"/>
        <v/>
      </c>
      <c r="AQ156" s="204" t="str">
        <f t="shared" ca="1" si="22"/>
        <v/>
      </c>
      <c r="AR156" s="204" t="str">
        <f t="shared" ca="1" si="23"/>
        <v/>
      </c>
      <c r="AS156" s="40" t="s">
        <v>1320</v>
      </c>
      <c r="AT156" s="40"/>
      <c r="AU156" s="40" t="s">
        <v>3841</v>
      </c>
      <c r="AV156" s="40" t="s">
        <v>4253</v>
      </c>
      <c r="AW156" s="40" t="s">
        <v>127</v>
      </c>
      <c r="AX156" s="38"/>
      <c r="AY156" s="38"/>
      <c r="AZ156" s="38"/>
      <c r="BA156" s="38"/>
      <c r="BB156" s="193" t="s">
        <v>276</v>
      </c>
      <c r="BC156" s="193" t="s">
        <v>2144</v>
      </c>
      <c r="BD156" s="204">
        <v>155</v>
      </c>
      <c r="BE156" s="204" t="str">
        <f ca="1">IFERROR(VLOOKUP(NDD!$J$23,INDIRECT(BG155),3,FALSE),"")</f>
        <v/>
      </c>
      <c r="BF156" s="205" t="str">
        <f t="shared" ca="1" si="25"/>
        <v/>
      </c>
      <c r="BG156" s="204" t="str">
        <f t="shared" ca="1" si="26"/>
        <v/>
      </c>
    </row>
    <row r="157" spans="1:59" ht="13.5" customHeight="1" x14ac:dyDescent="0.25">
      <c r="A157" s="38"/>
      <c r="B157" s="38"/>
      <c r="C157" s="38"/>
      <c r="D157" s="38"/>
      <c r="E157" s="38"/>
      <c r="F157" s="38"/>
      <c r="G157" s="38"/>
      <c r="H157" s="38"/>
      <c r="I157" s="38"/>
      <c r="J157" s="38"/>
      <c r="K157" s="38"/>
      <c r="L157" s="38"/>
      <c r="M157" s="38"/>
      <c r="N157" s="38"/>
      <c r="O157" s="38"/>
      <c r="P157" s="38"/>
      <c r="Q157" s="38"/>
      <c r="R157" s="38"/>
      <c r="S157" s="77" t="s">
        <v>3804</v>
      </c>
      <c r="T157" s="76"/>
      <c r="Y157" s="41" t="s">
        <v>955</v>
      </c>
      <c r="Z157" s="41" t="s">
        <v>213</v>
      </c>
      <c r="AA157" s="41" t="s">
        <v>213</v>
      </c>
      <c r="AB157" s="41"/>
      <c r="AC157" s="41"/>
      <c r="AD157" s="224" t="s">
        <v>265</v>
      </c>
      <c r="AE157" s="224" t="s">
        <v>707</v>
      </c>
      <c r="AF157" s="225" t="s">
        <v>2051</v>
      </c>
      <c r="AG157" s="223" t="s">
        <v>2243</v>
      </c>
      <c r="AH157" s="199">
        <v>155</v>
      </c>
      <c r="AI157" s="199" t="str">
        <f ca="1">IFERROR(VLOOKUP(NDD!$J$23,INDIRECT(AM156),5,FALSE),"")</f>
        <v/>
      </c>
      <c r="AJ157" s="199" t="str">
        <f t="shared" ca="1" si="27"/>
        <v/>
      </c>
      <c r="AK157" s="199" t="str">
        <f t="shared" ca="1" si="28"/>
        <v/>
      </c>
      <c r="AL157" s="209" t="str">
        <f t="shared" ca="1" si="29"/>
        <v/>
      </c>
      <c r="AM157" s="199" t="str">
        <f t="shared" ca="1" si="24"/>
        <v/>
      </c>
      <c r="AN157" s="204">
        <v>156</v>
      </c>
      <c r="AO157" s="204" t="str">
        <f ca="1">IFERROR(VLOOKUP(NDD!$J$28,INDIRECT(AR156),5,FALSE),"")</f>
        <v/>
      </c>
      <c r="AP157" s="205" t="str">
        <f t="shared" ca="1" si="21"/>
        <v/>
      </c>
      <c r="AQ157" s="204" t="str">
        <f t="shared" ca="1" si="22"/>
        <v/>
      </c>
      <c r="AR157" s="204" t="str">
        <f t="shared" ca="1" si="23"/>
        <v/>
      </c>
      <c r="AS157" s="40" t="s">
        <v>2886</v>
      </c>
      <c r="AT157" s="40"/>
      <c r="AU157" s="40" t="s">
        <v>2887</v>
      </c>
      <c r="AV157" s="40" t="s">
        <v>2888</v>
      </c>
      <c r="AW157" s="40" t="s">
        <v>2759</v>
      </c>
      <c r="AX157" s="38"/>
      <c r="AY157" s="38"/>
      <c r="AZ157" s="38"/>
      <c r="BA157" s="38"/>
      <c r="BB157" s="193" t="s">
        <v>1689</v>
      </c>
      <c r="BC157" s="193" t="s">
        <v>2124</v>
      </c>
      <c r="BD157" s="204">
        <v>156</v>
      </c>
      <c r="BE157" s="204" t="str">
        <f ca="1">IFERROR(VLOOKUP(NDD!$J$23,INDIRECT(BG156),3,FALSE),"")</f>
        <v/>
      </c>
      <c r="BF157" s="205" t="str">
        <f t="shared" ca="1" si="25"/>
        <v/>
      </c>
      <c r="BG157" s="204" t="str">
        <f t="shared" ca="1" si="26"/>
        <v/>
      </c>
    </row>
    <row r="158" spans="1:59" ht="13.5" customHeight="1" x14ac:dyDescent="0.25">
      <c r="A158" s="38"/>
      <c r="B158" s="38"/>
      <c r="C158" s="38"/>
      <c r="D158" s="38"/>
      <c r="E158" s="38"/>
      <c r="F158" s="38"/>
      <c r="G158" s="38"/>
      <c r="H158" s="38"/>
      <c r="I158" s="38"/>
      <c r="J158" s="38"/>
      <c r="K158" s="38"/>
      <c r="L158" s="38"/>
      <c r="M158" s="38"/>
      <c r="N158" s="38"/>
      <c r="O158" s="38"/>
      <c r="P158" s="38"/>
      <c r="Q158" s="38"/>
      <c r="R158" s="38"/>
      <c r="S158" s="77" t="s">
        <v>320</v>
      </c>
      <c r="T158" s="76" t="s">
        <v>549</v>
      </c>
      <c r="Y158" s="41" t="s">
        <v>954</v>
      </c>
      <c r="Z158" s="41" t="s">
        <v>1786</v>
      </c>
      <c r="AA158" s="41" t="s">
        <v>228</v>
      </c>
      <c r="AB158" s="41"/>
      <c r="AC158" s="41"/>
      <c r="AD158" s="224" t="s">
        <v>265</v>
      </c>
      <c r="AE158" s="224" t="s">
        <v>677</v>
      </c>
      <c r="AF158" s="225" t="s">
        <v>2051</v>
      </c>
      <c r="AG158" s="223" t="s">
        <v>2244</v>
      </c>
      <c r="AH158" s="199">
        <v>156</v>
      </c>
      <c r="AI158" s="199" t="str">
        <f ca="1">IFERROR(VLOOKUP(NDD!$J$23,INDIRECT(AM157),5,FALSE),"")</f>
        <v/>
      </c>
      <c r="AJ158" s="199" t="str">
        <f t="shared" ca="1" si="27"/>
        <v/>
      </c>
      <c r="AK158" s="199" t="str">
        <f t="shared" ca="1" si="28"/>
        <v/>
      </c>
      <c r="AL158" s="209" t="str">
        <f t="shared" ca="1" si="29"/>
        <v/>
      </c>
      <c r="AM158" s="199" t="str">
        <f t="shared" ca="1" si="24"/>
        <v/>
      </c>
      <c r="AN158" s="204">
        <v>157</v>
      </c>
      <c r="AO158" s="204" t="str">
        <f ca="1">IFERROR(VLOOKUP(NDD!$J$28,INDIRECT(AR157),5,FALSE),"")</f>
        <v/>
      </c>
      <c r="AP158" s="205" t="str">
        <f t="shared" ca="1" si="21"/>
        <v/>
      </c>
      <c r="AQ158" s="204" t="str">
        <f t="shared" ca="1" si="22"/>
        <v/>
      </c>
      <c r="AR158" s="204" t="str">
        <f t="shared" ca="1" si="23"/>
        <v/>
      </c>
      <c r="AS158" s="40" t="s">
        <v>1138</v>
      </c>
      <c r="AT158" s="40"/>
      <c r="AU158" s="40" t="s">
        <v>303</v>
      </c>
      <c r="AV158" s="40" t="s">
        <v>4254</v>
      </c>
      <c r="AW158" s="40" t="s">
        <v>130</v>
      </c>
      <c r="AX158" s="38"/>
      <c r="AY158" s="38"/>
      <c r="AZ158" s="38"/>
      <c r="BA158" s="38"/>
      <c r="BB158" s="193" t="s">
        <v>1689</v>
      </c>
      <c r="BC158" s="193" t="s">
        <v>2125</v>
      </c>
      <c r="BD158" s="204">
        <v>157</v>
      </c>
      <c r="BE158" s="204" t="str">
        <f ca="1">IFERROR(VLOOKUP(NDD!$J$23,INDIRECT(BG157),3,FALSE),"")</f>
        <v/>
      </c>
      <c r="BF158" s="205" t="str">
        <f t="shared" ca="1" si="25"/>
        <v/>
      </c>
      <c r="BG158" s="204" t="str">
        <f t="shared" ca="1" si="26"/>
        <v/>
      </c>
    </row>
    <row r="159" spans="1:59" ht="13.5" customHeight="1" x14ac:dyDescent="0.25">
      <c r="A159" s="38"/>
      <c r="B159" s="38"/>
      <c r="C159" s="38"/>
      <c r="D159" s="38"/>
      <c r="E159" s="38"/>
      <c r="F159" s="38"/>
      <c r="G159" s="38"/>
      <c r="H159" s="38"/>
      <c r="I159" s="38"/>
      <c r="J159" s="38"/>
      <c r="K159" s="38"/>
      <c r="L159" s="38"/>
      <c r="M159" s="38"/>
      <c r="N159" s="38"/>
      <c r="O159" s="38"/>
      <c r="P159" s="38"/>
      <c r="Q159" s="38"/>
      <c r="R159" s="38"/>
      <c r="S159" s="77" t="s">
        <v>3906</v>
      </c>
      <c r="T159" s="76"/>
      <c r="Y159" s="41" t="s">
        <v>571</v>
      </c>
      <c r="Z159" s="41" t="s">
        <v>1787</v>
      </c>
      <c r="AA159" s="41" t="s">
        <v>134</v>
      </c>
      <c r="AB159" s="41"/>
      <c r="AC159" s="41"/>
      <c r="AD159" s="224" t="s">
        <v>265</v>
      </c>
      <c r="AE159" s="224" t="s">
        <v>2057</v>
      </c>
      <c r="AF159" s="225" t="s">
        <v>2052</v>
      </c>
      <c r="AG159" s="223" t="s">
        <v>3551</v>
      </c>
      <c r="AH159" s="199">
        <v>157</v>
      </c>
      <c r="AI159" s="199" t="str">
        <f ca="1">IFERROR(VLOOKUP(NDD!$J$23,INDIRECT(AM158),5,FALSE),"")</f>
        <v/>
      </c>
      <c r="AJ159" s="199" t="str">
        <f t="shared" ca="1" si="27"/>
        <v/>
      </c>
      <c r="AK159" s="199" t="str">
        <f t="shared" ca="1" si="28"/>
        <v/>
      </c>
      <c r="AL159" s="209" t="str">
        <f t="shared" ca="1" si="29"/>
        <v/>
      </c>
      <c r="AM159" s="199" t="str">
        <f t="shared" ca="1" si="24"/>
        <v/>
      </c>
      <c r="AN159" s="204">
        <v>158</v>
      </c>
      <c r="AO159" s="204" t="str">
        <f ca="1">IFERROR(VLOOKUP(NDD!$J$28,INDIRECT(AR158),5,FALSE),"")</f>
        <v/>
      </c>
      <c r="AP159" s="205" t="str">
        <f t="shared" ca="1" si="21"/>
        <v/>
      </c>
      <c r="AQ159" s="204" t="str">
        <f t="shared" ca="1" si="22"/>
        <v/>
      </c>
      <c r="AR159" s="204" t="str">
        <f t="shared" ca="1" si="23"/>
        <v/>
      </c>
      <c r="AS159" s="40" t="s">
        <v>1139</v>
      </c>
      <c r="AT159" s="40"/>
      <c r="AU159" s="40" t="s">
        <v>2889</v>
      </c>
      <c r="AV159" s="40" t="s">
        <v>1944</v>
      </c>
      <c r="AW159" s="40"/>
      <c r="AX159" s="38"/>
      <c r="AY159" s="38"/>
      <c r="AZ159" s="38"/>
      <c r="BA159" s="38"/>
      <c r="BB159" s="193" t="s">
        <v>1689</v>
      </c>
      <c r="BC159" s="193" t="s">
        <v>2112</v>
      </c>
      <c r="BD159" s="204">
        <v>158</v>
      </c>
      <c r="BE159" s="204" t="str">
        <f ca="1">IFERROR(VLOOKUP(NDD!$J$23,INDIRECT(BG158),3,FALSE),"")</f>
        <v/>
      </c>
      <c r="BF159" s="205" t="str">
        <f t="shared" ca="1" si="25"/>
        <v/>
      </c>
      <c r="BG159" s="204" t="str">
        <f t="shared" ca="1" si="26"/>
        <v/>
      </c>
    </row>
    <row r="160" spans="1:59" ht="13.5" customHeight="1" x14ac:dyDescent="0.25">
      <c r="A160" s="38"/>
      <c r="B160" s="38"/>
      <c r="C160" s="38"/>
      <c r="D160" s="38"/>
      <c r="E160" s="38"/>
      <c r="F160" s="38"/>
      <c r="G160" s="38"/>
      <c r="H160" s="38"/>
      <c r="I160" s="38"/>
      <c r="J160" s="38"/>
      <c r="K160" s="38"/>
      <c r="L160" s="38"/>
      <c r="M160" s="38"/>
      <c r="N160" s="38"/>
      <c r="O160" s="38"/>
      <c r="P160" s="38"/>
      <c r="Q160" s="38"/>
      <c r="R160" s="38"/>
      <c r="S160" s="77" t="s">
        <v>3907</v>
      </c>
      <c r="T160" s="76"/>
      <c r="Y160" s="41"/>
      <c r="Z160" s="41" t="s">
        <v>1788</v>
      </c>
      <c r="AA160" s="41" t="s">
        <v>1835</v>
      </c>
      <c r="AB160" s="41"/>
      <c r="AC160" s="41"/>
      <c r="AD160" s="224" t="s">
        <v>265</v>
      </c>
      <c r="AE160" s="224" t="s">
        <v>2057</v>
      </c>
      <c r="AF160" s="225" t="s">
        <v>2052</v>
      </c>
      <c r="AG160" s="223" t="s">
        <v>2688</v>
      </c>
      <c r="AH160" s="199">
        <v>158</v>
      </c>
      <c r="AI160" s="199" t="str">
        <f ca="1">IFERROR(VLOOKUP(NDD!$J$23,INDIRECT(AM159),5,FALSE),"")</f>
        <v/>
      </c>
      <c r="AJ160" s="199" t="str">
        <f t="shared" ca="1" si="27"/>
        <v/>
      </c>
      <c r="AK160" s="199" t="str">
        <f t="shared" ca="1" si="28"/>
        <v/>
      </c>
      <c r="AL160" s="209" t="str">
        <f t="shared" ca="1" si="29"/>
        <v/>
      </c>
      <c r="AM160" s="199" t="str">
        <f t="shared" ca="1" si="24"/>
        <v/>
      </c>
      <c r="AN160" s="204">
        <v>159</v>
      </c>
      <c r="AO160" s="204" t="str">
        <f ca="1">IFERROR(VLOOKUP(NDD!$J$28,INDIRECT(AR159),5,FALSE),"")</f>
        <v/>
      </c>
      <c r="AP160" s="205" t="str">
        <f t="shared" ca="1" si="21"/>
        <v/>
      </c>
      <c r="AQ160" s="204" t="str">
        <f t="shared" ca="1" si="22"/>
        <v/>
      </c>
      <c r="AR160" s="204" t="str">
        <f t="shared" ca="1" si="23"/>
        <v/>
      </c>
      <c r="AS160" s="40" t="s">
        <v>4559</v>
      </c>
      <c r="AT160" s="40"/>
      <c r="AU160" s="40" t="s">
        <v>4558</v>
      </c>
      <c r="AV160" s="40" t="s">
        <v>4560</v>
      </c>
      <c r="AW160" s="40" t="s">
        <v>130</v>
      </c>
      <c r="AX160" s="38"/>
      <c r="AY160" s="38"/>
      <c r="AZ160" s="38"/>
      <c r="BA160" s="38"/>
      <c r="BB160" s="193" t="s">
        <v>1689</v>
      </c>
      <c r="BC160" s="193" t="s">
        <v>2126</v>
      </c>
      <c r="BD160" s="204">
        <v>159</v>
      </c>
      <c r="BE160" s="204" t="str">
        <f ca="1">IFERROR(VLOOKUP(NDD!$J$23,INDIRECT(BG159),3,FALSE),"")</f>
        <v/>
      </c>
      <c r="BF160" s="205" t="str">
        <f t="shared" ca="1" si="25"/>
        <v/>
      </c>
      <c r="BG160" s="204" t="str">
        <f t="shared" ca="1" si="26"/>
        <v/>
      </c>
    </row>
    <row r="161" spans="1:59" ht="13.5" customHeight="1" x14ac:dyDescent="0.25">
      <c r="A161" s="38"/>
      <c r="B161" s="38"/>
      <c r="C161" s="38"/>
      <c r="D161" s="38"/>
      <c r="E161" s="38"/>
      <c r="F161" s="38"/>
      <c r="G161" s="38"/>
      <c r="H161" s="38"/>
      <c r="I161" s="38"/>
      <c r="J161" s="38"/>
      <c r="K161" s="38"/>
      <c r="L161" s="38"/>
      <c r="M161" s="38"/>
      <c r="N161" s="38"/>
      <c r="O161" s="38"/>
      <c r="P161" s="38"/>
      <c r="Q161" s="38"/>
      <c r="R161" s="38"/>
      <c r="S161" s="77" t="s">
        <v>321</v>
      </c>
      <c r="T161" s="76" t="s">
        <v>569</v>
      </c>
      <c r="Y161" s="41" t="s">
        <v>948</v>
      </c>
      <c r="Z161" s="41" t="s">
        <v>1789</v>
      </c>
      <c r="AA161" s="41" t="s">
        <v>949</v>
      </c>
      <c r="AB161" s="41"/>
      <c r="AC161" s="41"/>
      <c r="AD161" s="224" t="s">
        <v>265</v>
      </c>
      <c r="AE161" s="224" t="s">
        <v>2057</v>
      </c>
      <c r="AF161" s="225" t="s">
        <v>2052</v>
      </c>
      <c r="AG161" s="223" t="s">
        <v>3552</v>
      </c>
      <c r="AH161" s="199">
        <v>159</v>
      </c>
      <c r="AI161" s="199" t="str">
        <f ca="1">IFERROR(VLOOKUP(NDD!$J$23,INDIRECT(AM160),5,FALSE),"")</f>
        <v/>
      </c>
      <c r="AJ161" s="199" t="str">
        <f t="shared" ca="1" si="27"/>
        <v/>
      </c>
      <c r="AK161" s="199" t="str">
        <f t="shared" ca="1" si="28"/>
        <v/>
      </c>
      <c r="AL161" s="209" t="str">
        <f t="shared" ca="1" si="29"/>
        <v/>
      </c>
      <c r="AM161" s="199" t="str">
        <f t="shared" ca="1" si="24"/>
        <v/>
      </c>
      <c r="AN161" s="204">
        <v>160</v>
      </c>
      <c r="AO161" s="204" t="str">
        <f ca="1">IFERROR(VLOOKUP(NDD!$J$28,INDIRECT(AR160),5,FALSE),"")</f>
        <v/>
      </c>
      <c r="AP161" s="205" t="str">
        <f t="shared" ca="1" si="21"/>
        <v/>
      </c>
      <c r="AQ161" s="204" t="str">
        <f t="shared" ca="1" si="22"/>
        <v/>
      </c>
      <c r="AR161" s="204" t="str">
        <f t="shared" ca="1" si="23"/>
        <v/>
      </c>
      <c r="AS161" s="40" t="s">
        <v>1321</v>
      </c>
      <c r="AT161" s="40"/>
      <c r="AU161" s="40" t="s">
        <v>2890</v>
      </c>
      <c r="AV161" s="40" t="s">
        <v>1945</v>
      </c>
      <c r="AW161" s="40"/>
      <c r="AX161" s="38"/>
      <c r="AY161" s="38"/>
      <c r="AZ161" s="38"/>
      <c r="BA161" s="38"/>
      <c r="BB161" s="193" t="s">
        <v>1689</v>
      </c>
      <c r="BC161" s="193" t="s">
        <v>2127</v>
      </c>
      <c r="BD161" s="204">
        <v>160</v>
      </c>
      <c r="BE161" s="204" t="str">
        <f ca="1">IFERROR(VLOOKUP(NDD!$J$23,INDIRECT(BG160),3,FALSE),"")</f>
        <v/>
      </c>
      <c r="BF161" s="205" t="str">
        <f t="shared" ca="1" si="25"/>
        <v/>
      </c>
      <c r="BG161" s="204" t="str">
        <f t="shared" ca="1" si="26"/>
        <v/>
      </c>
    </row>
    <row r="162" spans="1:59" ht="13.5" customHeight="1" x14ac:dyDescent="0.25">
      <c r="A162" s="38"/>
      <c r="B162" s="38"/>
      <c r="C162" s="38"/>
      <c r="D162" s="38"/>
      <c r="E162" s="38"/>
      <c r="F162" s="38"/>
      <c r="G162" s="38"/>
      <c r="H162" s="38"/>
      <c r="I162" s="38"/>
      <c r="J162" s="38"/>
      <c r="K162" s="38"/>
      <c r="L162" s="38"/>
      <c r="M162" s="38"/>
      <c r="N162" s="38"/>
      <c r="O162" s="38"/>
      <c r="P162" s="38"/>
      <c r="Q162" s="38"/>
      <c r="R162" s="38"/>
      <c r="S162" s="77" t="s">
        <v>3179</v>
      </c>
      <c r="T162" s="76"/>
      <c r="Y162" s="41" t="s">
        <v>958</v>
      </c>
      <c r="Z162" s="41" t="s">
        <v>1790</v>
      </c>
      <c r="AA162" s="41" t="s">
        <v>959</v>
      </c>
      <c r="AB162" s="41"/>
      <c r="AC162" s="41"/>
      <c r="AD162" s="224" t="s">
        <v>265</v>
      </c>
      <c r="AE162" s="224" t="s">
        <v>2057</v>
      </c>
      <c r="AF162" s="225" t="s">
        <v>2052</v>
      </c>
      <c r="AG162" s="223" t="s">
        <v>3553</v>
      </c>
      <c r="AH162" s="199">
        <v>160</v>
      </c>
      <c r="AI162" s="199" t="str">
        <f ca="1">IFERROR(VLOOKUP(NDD!$J$23,INDIRECT(AM161),5,FALSE),"")</f>
        <v/>
      </c>
      <c r="AJ162" s="199" t="str">
        <f t="shared" ca="1" si="27"/>
        <v/>
      </c>
      <c r="AK162" s="199" t="str">
        <f t="shared" ca="1" si="28"/>
        <v/>
      </c>
      <c r="AL162" s="209" t="str">
        <f t="shared" ca="1" si="29"/>
        <v/>
      </c>
      <c r="AM162" s="199" t="str">
        <f t="shared" ca="1" si="24"/>
        <v/>
      </c>
      <c r="AN162" s="204">
        <v>161</v>
      </c>
      <c r="AO162" s="204" t="str">
        <f ca="1">IFERROR(VLOOKUP(NDD!$J$28,INDIRECT(AR161),5,FALSE),"")</f>
        <v/>
      </c>
      <c r="AP162" s="205" t="str">
        <f t="shared" ca="1" si="21"/>
        <v/>
      </c>
      <c r="AQ162" s="204" t="str">
        <f t="shared" ca="1" si="22"/>
        <v/>
      </c>
      <c r="AR162" s="204" t="str">
        <f t="shared" ca="1" si="23"/>
        <v/>
      </c>
      <c r="AS162" s="40" t="s">
        <v>1322</v>
      </c>
      <c r="AT162" s="40"/>
      <c r="AU162" s="40" t="s">
        <v>348</v>
      </c>
      <c r="AV162" s="40" t="s">
        <v>4255</v>
      </c>
      <c r="AW162" s="40" t="s">
        <v>102</v>
      </c>
      <c r="AX162" s="38"/>
      <c r="AY162" s="38"/>
      <c r="AZ162" s="38"/>
      <c r="BA162" s="38"/>
      <c r="BB162" s="193" t="s">
        <v>1689</v>
      </c>
      <c r="BC162" s="193" t="s">
        <v>2128</v>
      </c>
      <c r="BD162" s="204">
        <v>161</v>
      </c>
      <c r="BE162" s="204" t="str">
        <f ca="1">IFERROR(VLOOKUP(NDD!$J$23,INDIRECT(BG161),3,FALSE),"")</f>
        <v/>
      </c>
      <c r="BF162" s="205" t="str">
        <f t="shared" ca="1" si="25"/>
        <v/>
      </c>
      <c r="BG162" s="204" t="str">
        <f t="shared" ca="1" si="26"/>
        <v/>
      </c>
    </row>
    <row r="163" spans="1:59" ht="13.5" customHeight="1" x14ac:dyDescent="0.25">
      <c r="A163" s="38"/>
      <c r="B163" s="38"/>
      <c r="C163" s="38"/>
      <c r="D163" s="38"/>
      <c r="E163" s="38"/>
      <c r="F163" s="38"/>
      <c r="G163" s="38"/>
      <c r="H163" s="38"/>
      <c r="I163" s="38"/>
      <c r="J163" s="38"/>
      <c r="K163" s="38"/>
      <c r="L163" s="38"/>
      <c r="M163" s="38"/>
      <c r="N163" s="38"/>
      <c r="O163" s="38"/>
      <c r="P163" s="38"/>
      <c r="Q163" s="38"/>
      <c r="R163" s="38"/>
      <c r="S163" s="77" t="s">
        <v>322</v>
      </c>
      <c r="T163" s="76" t="s">
        <v>569</v>
      </c>
      <c r="Y163" s="41" t="s">
        <v>953</v>
      </c>
      <c r="Z163" s="41" t="s">
        <v>101</v>
      </c>
      <c r="AA163" s="41" t="s">
        <v>101</v>
      </c>
      <c r="AB163" s="41"/>
      <c r="AC163" s="41"/>
      <c r="AD163" s="224" t="s">
        <v>265</v>
      </c>
      <c r="AE163" s="224" t="s">
        <v>2057</v>
      </c>
      <c r="AF163" s="225" t="s">
        <v>2052</v>
      </c>
      <c r="AG163" s="223" t="s">
        <v>3568</v>
      </c>
      <c r="AH163" s="199">
        <v>161</v>
      </c>
      <c r="AI163" s="199" t="str">
        <f ca="1">IFERROR(VLOOKUP(NDD!$J$23,INDIRECT(AM162),5,FALSE),"")</f>
        <v/>
      </c>
      <c r="AJ163" s="199" t="str">
        <f t="shared" ca="1" si="27"/>
        <v/>
      </c>
      <c r="AK163" s="199" t="str">
        <f t="shared" ca="1" si="28"/>
        <v/>
      </c>
      <c r="AL163" s="209" t="str">
        <f t="shared" ca="1" si="29"/>
        <v/>
      </c>
      <c r="AM163" s="199" t="str">
        <f t="shared" ca="1" si="24"/>
        <v/>
      </c>
      <c r="AN163" s="204">
        <v>162</v>
      </c>
      <c r="AO163" s="204" t="str">
        <f ca="1">IFERROR(VLOOKUP(NDD!$J$28,INDIRECT(AR162),5,FALSE),"")</f>
        <v/>
      </c>
      <c r="AP163" s="205" t="str">
        <f t="shared" ca="1" si="21"/>
        <v/>
      </c>
      <c r="AQ163" s="204" t="str">
        <f t="shared" ca="1" si="22"/>
        <v/>
      </c>
      <c r="AR163" s="204" t="str">
        <f t="shared" ca="1" si="23"/>
        <v/>
      </c>
      <c r="AS163" s="40" t="s">
        <v>2891</v>
      </c>
      <c r="AT163" s="40"/>
      <c r="AU163" s="40" t="s">
        <v>2892</v>
      </c>
      <c r="AV163" s="40" t="s">
        <v>2893</v>
      </c>
      <c r="AW163" s="40" t="s">
        <v>2770</v>
      </c>
      <c r="AX163" s="38"/>
      <c r="AY163" s="38"/>
      <c r="AZ163" s="38"/>
      <c r="BA163" s="38"/>
      <c r="BB163" s="193" t="s">
        <v>1689</v>
      </c>
      <c r="BC163" s="193" t="s">
        <v>2129</v>
      </c>
      <c r="BD163" s="204">
        <v>162</v>
      </c>
      <c r="BE163" s="204" t="str">
        <f ca="1">IFERROR(VLOOKUP(NDD!$J$23,INDIRECT(BG162),3,FALSE),"")</f>
        <v/>
      </c>
      <c r="BF163" s="205" t="str">
        <f t="shared" ca="1" si="25"/>
        <v/>
      </c>
      <c r="BG163" s="204" t="str">
        <f t="shared" ca="1" si="26"/>
        <v/>
      </c>
    </row>
    <row r="164" spans="1:59" ht="13.5" customHeight="1" x14ac:dyDescent="0.25">
      <c r="A164" s="38"/>
      <c r="B164" s="38"/>
      <c r="C164" s="38"/>
      <c r="D164" s="38"/>
      <c r="E164" s="38"/>
      <c r="F164" s="38"/>
      <c r="G164" s="38"/>
      <c r="H164" s="38"/>
      <c r="I164" s="38"/>
      <c r="J164" s="38"/>
      <c r="K164" s="38"/>
      <c r="L164" s="38"/>
      <c r="M164" s="38"/>
      <c r="N164" s="38"/>
      <c r="O164" s="38"/>
      <c r="P164" s="38"/>
      <c r="Q164" s="38"/>
      <c r="R164" s="38"/>
      <c r="S164" s="77" t="s">
        <v>2941</v>
      </c>
      <c r="T164" s="76"/>
      <c r="Y164" s="41" t="s">
        <v>950</v>
      </c>
      <c r="Z164" s="41" t="s">
        <v>105</v>
      </c>
      <c r="AA164" s="41" t="s">
        <v>105</v>
      </c>
      <c r="AB164" s="41"/>
      <c r="AC164" s="41"/>
      <c r="AD164" s="224" t="s">
        <v>265</v>
      </c>
      <c r="AE164" s="224" t="s">
        <v>2057</v>
      </c>
      <c r="AF164" s="225" t="s">
        <v>2052</v>
      </c>
      <c r="AG164" s="223" t="s">
        <v>3554</v>
      </c>
      <c r="AH164" s="199">
        <v>162</v>
      </c>
      <c r="AI164" s="199" t="str">
        <f ca="1">IFERROR(VLOOKUP(NDD!$J$23,INDIRECT(AM163),5,FALSE),"")</f>
        <v/>
      </c>
      <c r="AJ164" s="199" t="str">
        <f t="shared" ca="1" si="27"/>
        <v/>
      </c>
      <c r="AK164" s="199" t="str">
        <f t="shared" ca="1" si="28"/>
        <v/>
      </c>
      <c r="AL164" s="209" t="str">
        <f t="shared" ca="1" si="29"/>
        <v/>
      </c>
      <c r="AM164" s="199" t="str">
        <f t="shared" ca="1" si="24"/>
        <v/>
      </c>
      <c r="AN164" s="204">
        <v>163</v>
      </c>
      <c r="AO164" s="204" t="str">
        <f ca="1">IFERROR(VLOOKUP(NDD!$J$28,INDIRECT(AR163),5,FALSE),"")</f>
        <v/>
      </c>
      <c r="AP164" s="205" t="str">
        <f t="shared" ca="1" si="21"/>
        <v/>
      </c>
      <c r="AQ164" s="204" t="str">
        <f t="shared" ca="1" si="22"/>
        <v/>
      </c>
      <c r="AR164" s="204" t="str">
        <f t="shared" ca="1" si="23"/>
        <v/>
      </c>
      <c r="AS164" s="40" t="s">
        <v>1140</v>
      </c>
      <c r="AT164" s="40"/>
      <c r="AU164" s="40" t="s">
        <v>353</v>
      </c>
      <c r="AV164" s="40" t="s">
        <v>4256</v>
      </c>
      <c r="AW164" s="40" t="s">
        <v>130</v>
      </c>
      <c r="AX164" s="38"/>
      <c r="AY164" s="38"/>
      <c r="AZ164" s="38"/>
      <c r="BA164" s="38"/>
      <c r="BB164" s="193" t="s">
        <v>1689</v>
      </c>
      <c r="BC164" s="193" t="s">
        <v>2130</v>
      </c>
      <c r="BD164" s="204">
        <v>163</v>
      </c>
      <c r="BE164" s="204" t="str">
        <f ca="1">IFERROR(VLOOKUP(NDD!$J$23,INDIRECT(BG163),3,FALSE),"")</f>
        <v/>
      </c>
      <c r="BF164" s="205" t="str">
        <f t="shared" ca="1" si="25"/>
        <v/>
      </c>
      <c r="BG164" s="204" t="str">
        <f t="shared" ca="1" si="26"/>
        <v/>
      </c>
    </row>
    <row r="165" spans="1:59" ht="13.5" customHeight="1" x14ac:dyDescent="0.25">
      <c r="A165" s="38"/>
      <c r="B165" s="38"/>
      <c r="C165" s="38"/>
      <c r="D165" s="38"/>
      <c r="E165" s="38"/>
      <c r="F165" s="38"/>
      <c r="G165" s="38"/>
      <c r="H165" s="38"/>
      <c r="I165" s="38"/>
      <c r="J165" s="38"/>
      <c r="K165" s="38"/>
      <c r="L165" s="38"/>
      <c r="M165" s="38"/>
      <c r="N165" s="38"/>
      <c r="O165" s="38"/>
      <c r="P165" s="38"/>
      <c r="Q165" s="38"/>
      <c r="R165" s="38"/>
      <c r="S165" s="77" t="s">
        <v>3415</v>
      </c>
      <c r="T165" s="76"/>
      <c r="Y165" s="41" t="s">
        <v>572</v>
      </c>
      <c r="Z165" s="41" t="s">
        <v>71</v>
      </c>
      <c r="AA165" s="41" t="s">
        <v>71</v>
      </c>
      <c r="AB165" s="41"/>
      <c r="AC165" s="41"/>
      <c r="AD165" s="224" t="s">
        <v>265</v>
      </c>
      <c r="AE165" s="224" t="s">
        <v>2057</v>
      </c>
      <c r="AF165" s="225" t="s">
        <v>2052</v>
      </c>
      <c r="AG165" s="223" t="s">
        <v>2689</v>
      </c>
      <c r="AH165" s="199">
        <v>163</v>
      </c>
      <c r="AI165" s="199" t="str">
        <f ca="1">IFERROR(VLOOKUP(NDD!$J$23,INDIRECT(AM164),5,FALSE),"")</f>
        <v/>
      </c>
      <c r="AJ165" s="199" t="str">
        <f t="shared" ca="1" si="27"/>
        <v/>
      </c>
      <c r="AK165" s="199" t="str">
        <f t="shared" ca="1" si="28"/>
        <v/>
      </c>
      <c r="AL165" s="209" t="str">
        <f t="shared" ca="1" si="29"/>
        <v/>
      </c>
      <c r="AM165" s="199" t="str">
        <f t="shared" ca="1" si="24"/>
        <v/>
      </c>
      <c r="AN165" s="204">
        <v>164</v>
      </c>
      <c r="AO165" s="204" t="str">
        <f ca="1">IFERROR(VLOOKUP(NDD!$J$28,INDIRECT(AR164),5,FALSE),"")</f>
        <v/>
      </c>
      <c r="AP165" s="205" t="str">
        <f t="shared" ca="1" si="21"/>
        <v/>
      </c>
      <c r="AQ165" s="204" t="str">
        <f t="shared" ca="1" si="22"/>
        <v/>
      </c>
      <c r="AR165" s="204" t="str">
        <f t="shared" ca="1" si="23"/>
        <v/>
      </c>
      <c r="AS165" s="40" t="s">
        <v>2894</v>
      </c>
      <c r="AT165" s="40"/>
      <c r="AU165" s="40" t="s">
        <v>338</v>
      </c>
      <c r="AV165" s="40" t="s">
        <v>2895</v>
      </c>
      <c r="AW165" s="40" t="s">
        <v>2770</v>
      </c>
      <c r="AX165" s="38"/>
      <c r="AY165" s="38"/>
      <c r="AZ165" s="38"/>
      <c r="BA165" s="38"/>
      <c r="BB165" s="193" t="s">
        <v>1689</v>
      </c>
      <c r="BC165" s="193" t="s">
        <v>2131</v>
      </c>
      <c r="BD165" s="204">
        <v>164</v>
      </c>
      <c r="BE165" s="204" t="str">
        <f ca="1">IFERROR(VLOOKUP(NDD!$J$23,INDIRECT(BG164),3,FALSE),"")</f>
        <v/>
      </c>
      <c r="BF165" s="205" t="str">
        <f t="shared" ca="1" si="25"/>
        <v/>
      </c>
      <c r="BG165" s="204" t="str">
        <f t="shared" ca="1" si="26"/>
        <v/>
      </c>
    </row>
    <row r="166" spans="1:59" ht="13.5" customHeight="1" x14ac:dyDescent="0.25">
      <c r="A166" s="38"/>
      <c r="B166" s="38"/>
      <c r="C166" s="38"/>
      <c r="D166" s="38"/>
      <c r="E166" s="38"/>
      <c r="F166" s="38"/>
      <c r="G166" s="38"/>
      <c r="H166" s="38"/>
      <c r="I166" s="38"/>
      <c r="J166" s="38"/>
      <c r="K166" s="38"/>
      <c r="L166" s="38"/>
      <c r="M166" s="38"/>
      <c r="N166" s="38"/>
      <c r="O166" s="38"/>
      <c r="P166" s="38"/>
      <c r="Q166" s="38"/>
      <c r="R166" s="38"/>
      <c r="S166" s="77" t="s">
        <v>3908</v>
      </c>
      <c r="T166" s="76"/>
      <c r="Y166" s="41" t="s">
        <v>956</v>
      </c>
      <c r="Z166" s="41" t="s">
        <v>957</v>
      </c>
      <c r="AA166" s="41" t="s">
        <v>957</v>
      </c>
      <c r="AB166" s="41"/>
      <c r="AC166" s="41"/>
      <c r="AD166" s="224" t="s">
        <v>265</v>
      </c>
      <c r="AE166" s="224" t="s">
        <v>2057</v>
      </c>
      <c r="AF166" s="225" t="s">
        <v>2052</v>
      </c>
      <c r="AG166" s="223" t="s">
        <v>3555</v>
      </c>
      <c r="AH166" s="199">
        <v>164</v>
      </c>
      <c r="AI166" s="199" t="str">
        <f ca="1">IFERROR(VLOOKUP(NDD!$J$23,INDIRECT(AM165),5,FALSE),"")</f>
        <v/>
      </c>
      <c r="AJ166" s="199" t="str">
        <f t="shared" ca="1" si="27"/>
        <v/>
      </c>
      <c r="AK166" s="199" t="str">
        <f t="shared" ca="1" si="28"/>
        <v/>
      </c>
      <c r="AL166" s="209" t="str">
        <f t="shared" ca="1" si="29"/>
        <v/>
      </c>
      <c r="AM166" s="199" t="str">
        <f t="shared" ca="1" si="24"/>
        <v/>
      </c>
      <c r="AN166" s="204">
        <v>165</v>
      </c>
      <c r="AO166" s="204" t="str">
        <f ca="1">IFERROR(VLOOKUP(NDD!$J$28,INDIRECT(AR165),5,FALSE),"")</f>
        <v/>
      </c>
      <c r="AP166" s="205" t="str">
        <f t="shared" ca="1" si="21"/>
        <v/>
      </c>
      <c r="AQ166" s="204" t="str">
        <f t="shared" ca="1" si="22"/>
        <v/>
      </c>
      <c r="AR166" s="204" t="str">
        <f t="shared" ca="1" si="23"/>
        <v/>
      </c>
      <c r="AS166" s="40" t="s">
        <v>1323</v>
      </c>
      <c r="AT166" s="40"/>
      <c r="AU166" s="40" t="s">
        <v>3958</v>
      </c>
      <c r="AV166" s="40" t="s">
        <v>4257</v>
      </c>
      <c r="AW166" s="40" t="s">
        <v>120</v>
      </c>
      <c r="AX166" s="38"/>
      <c r="AY166" s="38"/>
      <c r="AZ166" s="38"/>
      <c r="BA166" s="38"/>
      <c r="BB166" s="193" t="s">
        <v>1689</v>
      </c>
      <c r="BC166" s="193" t="s">
        <v>2088</v>
      </c>
      <c r="BD166" s="204">
        <v>165</v>
      </c>
      <c r="BE166" s="204" t="str">
        <f ca="1">IFERROR(VLOOKUP(NDD!$J$23,INDIRECT(BG165),3,FALSE),"")</f>
        <v/>
      </c>
      <c r="BF166" s="205" t="str">
        <f t="shared" ca="1" si="25"/>
        <v/>
      </c>
      <c r="BG166" s="204" t="str">
        <f t="shared" ca="1" si="26"/>
        <v/>
      </c>
    </row>
    <row r="167" spans="1:59" ht="13.5" customHeight="1" x14ac:dyDescent="0.25">
      <c r="A167" s="38"/>
      <c r="B167" s="38"/>
      <c r="C167" s="38"/>
      <c r="D167" s="38"/>
      <c r="E167" s="38"/>
      <c r="F167" s="38"/>
      <c r="G167" s="38"/>
      <c r="H167" s="38"/>
      <c r="I167" s="38"/>
      <c r="J167" s="38"/>
      <c r="K167" s="38"/>
      <c r="L167" s="38"/>
      <c r="M167" s="38"/>
      <c r="N167" s="38"/>
      <c r="O167" s="38"/>
      <c r="P167" s="38"/>
      <c r="Q167" s="38"/>
      <c r="R167" s="38"/>
      <c r="S167" s="77" t="s">
        <v>3909</v>
      </c>
      <c r="T167" s="76"/>
      <c r="Y167" s="41" t="s">
        <v>951</v>
      </c>
      <c r="Z167" s="41" t="s">
        <v>1841</v>
      </c>
      <c r="AA167" s="41" t="s">
        <v>952</v>
      </c>
      <c r="AB167" s="41"/>
      <c r="AC167" s="41"/>
      <c r="AD167" s="224" t="s">
        <v>265</v>
      </c>
      <c r="AE167" s="224" t="s">
        <v>2057</v>
      </c>
      <c r="AF167" s="225" t="s">
        <v>2052</v>
      </c>
      <c r="AG167" s="223" t="s">
        <v>2651</v>
      </c>
      <c r="AH167" s="199">
        <v>165</v>
      </c>
      <c r="AI167" s="199" t="str">
        <f ca="1">IFERROR(VLOOKUP(NDD!$J$23,INDIRECT(AM166),5,FALSE),"")</f>
        <v/>
      </c>
      <c r="AJ167" s="199" t="str">
        <f t="shared" ca="1" si="27"/>
        <v/>
      </c>
      <c r="AK167" s="199" t="str">
        <f t="shared" ca="1" si="28"/>
        <v/>
      </c>
      <c r="AL167" s="209" t="str">
        <f t="shared" ca="1" si="29"/>
        <v/>
      </c>
      <c r="AM167" s="199" t="str">
        <f t="shared" ca="1" si="24"/>
        <v/>
      </c>
      <c r="AN167" s="204">
        <v>166</v>
      </c>
      <c r="AO167" s="204" t="str">
        <f ca="1">IFERROR(VLOOKUP(NDD!$J$28,INDIRECT(AR166),5,FALSE),"")</f>
        <v/>
      </c>
      <c r="AP167" s="205" t="str">
        <f t="shared" ca="1" si="21"/>
        <v/>
      </c>
      <c r="AQ167" s="204" t="str">
        <f t="shared" ca="1" si="22"/>
        <v/>
      </c>
      <c r="AR167" s="204" t="str">
        <f t="shared" ca="1" si="23"/>
        <v/>
      </c>
      <c r="AS167" s="40" t="s">
        <v>1324</v>
      </c>
      <c r="AT167" s="40"/>
      <c r="AU167" s="40" t="s">
        <v>3954</v>
      </c>
      <c r="AV167" s="40" t="s">
        <v>4258</v>
      </c>
      <c r="AW167" s="40" t="s">
        <v>150</v>
      </c>
      <c r="AX167" s="38"/>
      <c r="AY167" s="38"/>
      <c r="AZ167" s="38"/>
      <c r="BA167" s="38"/>
      <c r="BB167" s="193" t="s">
        <v>1689</v>
      </c>
      <c r="BC167" s="193" t="s">
        <v>2132</v>
      </c>
      <c r="BD167" s="204">
        <v>166</v>
      </c>
      <c r="BE167" s="204" t="str">
        <f ca="1">IFERROR(VLOOKUP(NDD!$J$23,INDIRECT(BG166),3,FALSE),"")</f>
        <v/>
      </c>
      <c r="BF167" s="205" t="str">
        <f t="shared" ca="1" si="25"/>
        <v/>
      </c>
      <c r="BG167" s="204" t="str">
        <f t="shared" ca="1" si="26"/>
        <v/>
      </c>
    </row>
    <row r="168" spans="1:59" ht="13.5" customHeight="1" x14ac:dyDescent="0.25">
      <c r="A168" s="38"/>
      <c r="B168" s="38"/>
      <c r="C168" s="38"/>
      <c r="D168" s="38"/>
      <c r="E168" s="38"/>
      <c r="F168" s="38"/>
      <c r="G168" s="38"/>
      <c r="H168" s="38"/>
      <c r="I168" s="38"/>
      <c r="J168" s="38"/>
      <c r="K168" s="38"/>
      <c r="L168" s="38"/>
      <c r="M168" s="38"/>
      <c r="N168" s="38"/>
      <c r="O168" s="38"/>
      <c r="P168" s="38"/>
      <c r="Q168" s="38"/>
      <c r="R168" s="38"/>
      <c r="S168" s="77" t="s">
        <v>3910</v>
      </c>
      <c r="T168" s="76"/>
      <c r="Y168" s="41" t="s">
        <v>606</v>
      </c>
      <c r="Z168" s="41" t="s">
        <v>1791</v>
      </c>
      <c r="AA168" s="41" t="s">
        <v>152</v>
      </c>
      <c r="AB168" s="41"/>
      <c r="AC168" s="41"/>
      <c r="AD168" s="224" t="s">
        <v>265</v>
      </c>
      <c r="AE168" s="224" t="s">
        <v>2057</v>
      </c>
      <c r="AF168" s="225" t="s">
        <v>2052</v>
      </c>
      <c r="AG168" s="223" t="s">
        <v>3569</v>
      </c>
      <c r="AH168" s="199">
        <v>166</v>
      </c>
      <c r="AI168" s="199" t="str">
        <f ca="1">IFERROR(VLOOKUP(NDD!$J$23,INDIRECT(AM167),5,FALSE),"")</f>
        <v/>
      </c>
      <c r="AJ168" s="199" t="str">
        <f t="shared" ca="1" si="27"/>
        <v/>
      </c>
      <c r="AK168" s="199" t="str">
        <f t="shared" ca="1" si="28"/>
        <v/>
      </c>
      <c r="AL168" s="209" t="str">
        <f t="shared" ca="1" si="29"/>
        <v/>
      </c>
      <c r="AM168" s="199" t="str">
        <f t="shared" ca="1" si="24"/>
        <v/>
      </c>
      <c r="AN168" s="204">
        <v>167</v>
      </c>
      <c r="AO168" s="204" t="str">
        <f ca="1">IFERROR(VLOOKUP(NDD!$J$28,INDIRECT(AR167),5,FALSE),"")</f>
        <v/>
      </c>
      <c r="AP168" s="205" t="str">
        <f t="shared" ca="1" si="21"/>
        <v/>
      </c>
      <c r="AQ168" s="204" t="str">
        <f t="shared" ca="1" si="22"/>
        <v/>
      </c>
      <c r="AR168" s="204" t="str">
        <f t="shared" ca="1" si="23"/>
        <v/>
      </c>
      <c r="AS168" s="40" t="s">
        <v>2896</v>
      </c>
      <c r="AT168" s="40"/>
      <c r="AU168" s="40" t="s">
        <v>404</v>
      </c>
      <c r="AV168" s="40" t="s">
        <v>2897</v>
      </c>
      <c r="AW168" s="40" t="s">
        <v>2759</v>
      </c>
      <c r="AX168" s="38"/>
      <c r="AY168" s="38"/>
      <c r="AZ168" s="38"/>
      <c r="BA168" s="38"/>
      <c r="BB168" s="193" t="s">
        <v>1689</v>
      </c>
      <c r="BC168" s="193" t="s">
        <v>2133</v>
      </c>
      <c r="BD168" s="204">
        <v>167</v>
      </c>
      <c r="BE168" s="204" t="str">
        <f ca="1">IFERROR(VLOOKUP(NDD!$J$23,INDIRECT(BG167),3,FALSE),"")</f>
        <v/>
      </c>
      <c r="BF168" s="205" t="str">
        <f t="shared" ca="1" si="25"/>
        <v/>
      </c>
      <c r="BG168" s="204" t="str">
        <f t="shared" ca="1" si="26"/>
        <v/>
      </c>
    </row>
    <row r="169" spans="1:59" ht="13.5" customHeight="1" x14ac:dyDescent="0.25">
      <c r="A169" s="38"/>
      <c r="B169" s="38"/>
      <c r="C169" s="38"/>
      <c r="D169" s="38"/>
      <c r="E169" s="38"/>
      <c r="F169" s="38"/>
      <c r="G169" s="38"/>
      <c r="H169" s="38"/>
      <c r="I169" s="38"/>
      <c r="J169" s="38"/>
      <c r="K169" s="38"/>
      <c r="L169" s="38"/>
      <c r="M169" s="38"/>
      <c r="N169" s="38"/>
      <c r="O169" s="38"/>
      <c r="P169" s="38"/>
      <c r="Q169" s="38"/>
      <c r="R169" s="38"/>
      <c r="S169" s="77" t="s">
        <v>3346</v>
      </c>
      <c r="T169" s="76"/>
      <c r="Y169" s="41" t="s">
        <v>604</v>
      </c>
      <c r="Z169" s="41" t="s">
        <v>100</v>
      </c>
      <c r="AA169" s="41" t="s">
        <v>100</v>
      </c>
      <c r="AB169" s="41"/>
      <c r="AC169" s="41"/>
      <c r="AD169" s="224" t="s">
        <v>265</v>
      </c>
      <c r="AE169" s="224" t="s">
        <v>2213</v>
      </c>
      <c r="AF169" s="225" t="s">
        <v>2052</v>
      </c>
      <c r="AG169" s="223" t="s">
        <v>2245</v>
      </c>
      <c r="AH169" s="199">
        <v>167</v>
      </c>
      <c r="AI169" s="199" t="str">
        <f ca="1">IFERROR(VLOOKUP(NDD!$J$23,INDIRECT(AM168),5,FALSE),"")</f>
        <v/>
      </c>
      <c r="AJ169" s="199" t="str">
        <f t="shared" ca="1" si="27"/>
        <v/>
      </c>
      <c r="AK169" s="199" t="str">
        <f t="shared" ca="1" si="28"/>
        <v/>
      </c>
      <c r="AL169" s="209" t="str">
        <f t="shared" ca="1" si="29"/>
        <v/>
      </c>
      <c r="AM169" s="199" t="str">
        <f t="shared" ca="1" si="24"/>
        <v/>
      </c>
      <c r="AN169" s="204">
        <v>168</v>
      </c>
      <c r="AO169" s="204" t="str">
        <f ca="1">IFERROR(VLOOKUP(NDD!$J$28,INDIRECT(AR168),5,FALSE),"")</f>
        <v/>
      </c>
      <c r="AP169" s="205" t="str">
        <f t="shared" ca="1" si="21"/>
        <v/>
      </c>
      <c r="AQ169" s="204" t="str">
        <f t="shared" ca="1" si="22"/>
        <v/>
      </c>
      <c r="AR169" s="204" t="str">
        <f t="shared" ca="1" si="23"/>
        <v/>
      </c>
      <c r="AS169" s="40" t="s">
        <v>1325</v>
      </c>
      <c r="AT169" s="40"/>
      <c r="AU169" s="40" t="s">
        <v>3927</v>
      </c>
      <c r="AV169" s="40" t="s">
        <v>4259</v>
      </c>
      <c r="AW169" s="40" t="s">
        <v>127</v>
      </c>
      <c r="AX169" s="38"/>
      <c r="AY169" s="38"/>
      <c r="AZ169" s="38"/>
      <c r="BA169" s="38"/>
      <c r="BB169" s="193" t="s">
        <v>1689</v>
      </c>
      <c r="BC169" s="193" t="s">
        <v>2134</v>
      </c>
      <c r="BD169" s="204">
        <v>168</v>
      </c>
      <c r="BE169" s="204" t="str">
        <f ca="1">IFERROR(VLOOKUP(NDD!$J$23,INDIRECT(BG168),3,FALSE),"")</f>
        <v/>
      </c>
      <c r="BF169" s="205" t="str">
        <f t="shared" ca="1" si="25"/>
        <v/>
      </c>
      <c r="BG169" s="204" t="str">
        <f t="shared" ca="1" si="26"/>
        <v/>
      </c>
    </row>
    <row r="170" spans="1:59" ht="13.5" customHeight="1" x14ac:dyDescent="0.25">
      <c r="A170" s="38"/>
      <c r="B170" s="38"/>
      <c r="C170" s="38"/>
      <c r="D170" s="38"/>
      <c r="E170" s="38"/>
      <c r="F170" s="38"/>
      <c r="G170" s="38"/>
      <c r="H170" s="38"/>
      <c r="I170" s="38"/>
      <c r="J170" s="38"/>
      <c r="K170" s="38"/>
      <c r="L170" s="38"/>
      <c r="M170" s="38"/>
      <c r="N170" s="38"/>
      <c r="O170" s="38"/>
      <c r="P170" s="38"/>
      <c r="Q170" s="38"/>
      <c r="R170" s="38"/>
      <c r="S170" s="77" t="s">
        <v>3911</v>
      </c>
      <c r="T170" s="76"/>
      <c r="Y170" s="41" t="s">
        <v>1010</v>
      </c>
      <c r="Z170" s="41" t="s">
        <v>1836</v>
      </c>
      <c r="AA170" s="41" t="s">
        <v>1011</v>
      </c>
      <c r="AB170" s="41"/>
      <c r="AC170" s="41"/>
      <c r="AD170" s="224" t="s">
        <v>265</v>
      </c>
      <c r="AE170" s="224" t="s">
        <v>727</v>
      </c>
      <c r="AF170" s="225" t="s">
        <v>2052</v>
      </c>
      <c r="AG170" s="223" t="s">
        <v>2246</v>
      </c>
      <c r="AH170" s="199">
        <v>168</v>
      </c>
      <c r="AI170" s="199" t="str">
        <f ca="1">IFERROR(VLOOKUP(NDD!$J$23,INDIRECT(AM169),5,FALSE),"")</f>
        <v/>
      </c>
      <c r="AJ170" s="199" t="str">
        <f t="shared" ca="1" si="27"/>
        <v/>
      </c>
      <c r="AK170" s="199" t="str">
        <f t="shared" ca="1" si="28"/>
        <v/>
      </c>
      <c r="AL170" s="209" t="str">
        <f t="shared" ca="1" si="29"/>
        <v/>
      </c>
      <c r="AM170" s="199" t="str">
        <f t="shared" ca="1" si="24"/>
        <v/>
      </c>
      <c r="AN170" s="204">
        <v>169</v>
      </c>
      <c r="AO170" s="204" t="str">
        <f ca="1">IFERROR(VLOOKUP(NDD!$J$28,INDIRECT(AR169),5,FALSE),"")</f>
        <v/>
      </c>
      <c r="AP170" s="205" t="str">
        <f t="shared" ca="1" si="21"/>
        <v/>
      </c>
      <c r="AQ170" s="204" t="str">
        <f t="shared" ca="1" si="22"/>
        <v/>
      </c>
      <c r="AR170" s="204" t="str">
        <f t="shared" ca="1" si="23"/>
        <v/>
      </c>
      <c r="AS170" s="40" t="s">
        <v>1326</v>
      </c>
      <c r="AT170" s="40"/>
      <c r="AU170" s="40" t="s">
        <v>2898</v>
      </c>
      <c r="AV170" s="40" t="s">
        <v>1946</v>
      </c>
      <c r="AW170" s="40"/>
      <c r="AX170" s="38"/>
      <c r="AY170" s="38"/>
      <c r="AZ170" s="38"/>
      <c r="BA170" s="38"/>
      <c r="BB170" s="193" t="s">
        <v>1689</v>
      </c>
      <c r="BC170" s="193" t="s">
        <v>2135</v>
      </c>
      <c r="BD170" s="204">
        <v>169</v>
      </c>
      <c r="BE170" s="204" t="str">
        <f ca="1">IFERROR(VLOOKUP(NDD!$J$23,INDIRECT(BG169),3,FALSE),"")</f>
        <v/>
      </c>
      <c r="BF170" s="205" t="str">
        <f t="shared" ca="1" si="25"/>
        <v/>
      </c>
      <c r="BG170" s="204" t="str">
        <f t="shared" ca="1" si="26"/>
        <v/>
      </c>
    </row>
    <row r="171" spans="1:59" ht="13.5" customHeight="1" x14ac:dyDescent="0.25">
      <c r="A171" s="38"/>
      <c r="B171" s="38"/>
      <c r="C171" s="38"/>
      <c r="D171" s="38"/>
      <c r="E171" s="38"/>
      <c r="F171" s="38"/>
      <c r="G171" s="38"/>
      <c r="H171" s="38"/>
      <c r="I171" s="38"/>
      <c r="J171" s="38"/>
      <c r="K171" s="38"/>
      <c r="L171" s="38"/>
      <c r="M171" s="38"/>
      <c r="N171" s="38"/>
      <c r="O171" s="38"/>
      <c r="P171" s="38"/>
      <c r="Q171" s="38"/>
      <c r="R171" s="38"/>
      <c r="S171" s="77" t="s">
        <v>323</v>
      </c>
      <c r="T171" s="76" t="s">
        <v>561</v>
      </c>
      <c r="Y171" s="41" t="s">
        <v>966</v>
      </c>
      <c r="Z171" s="41" t="s">
        <v>92</v>
      </c>
      <c r="AA171" s="41" t="s">
        <v>92</v>
      </c>
      <c r="AB171" s="41"/>
      <c r="AC171" s="41"/>
      <c r="AD171" s="224" t="s">
        <v>265</v>
      </c>
      <c r="AE171" s="224" t="s">
        <v>656</v>
      </c>
      <c r="AF171" s="225" t="s">
        <v>2052</v>
      </c>
      <c r="AG171" s="223" t="s">
        <v>2247</v>
      </c>
      <c r="AH171" s="199">
        <v>169</v>
      </c>
      <c r="AI171" s="199" t="str">
        <f ca="1">IFERROR(VLOOKUP(NDD!$J$23,INDIRECT(AM170),5,FALSE),"")</f>
        <v/>
      </c>
      <c r="AJ171" s="199" t="str">
        <f t="shared" ca="1" si="27"/>
        <v/>
      </c>
      <c r="AK171" s="199" t="str">
        <f t="shared" ca="1" si="28"/>
        <v/>
      </c>
      <c r="AL171" s="209" t="str">
        <f t="shared" ca="1" si="29"/>
        <v/>
      </c>
      <c r="AM171" s="199" t="str">
        <f t="shared" ca="1" si="24"/>
        <v/>
      </c>
      <c r="AN171" s="204">
        <v>170</v>
      </c>
      <c r="AO171" s="204" t="str">
        <f ca="1">IFERROR(VLOOKUP(NDD!$J$28,INDIRECT(AR170),5,FALSE),"")</f>
        <v/>
      </c>
      <c r="AP171" s="205" t="str">
        <f t="shared" ca="1" si="21"/>
        <v/>
      </c>
      <c r="AQ171" s="204" t="str">
        <f t="shared" ca="1" si="22"/>
        <v/>
      </c>
      <c r="AR171" s="204" t="str">
        <f t="shared" ca="1" si="23"/>
        <v/>
      </c>
      <c r="AS171" s="40" t="s">
        <v>1327</v>
      </c>
      <c r="AT171" s="40"/>
      <c r="AU171" s="40" t="s">
        <v>3955</v>
      </c>
      <c r="AV171" s="40" t="s">
        <v>4260</v>
      </c>
      <c r="AW171" s="40" t="s">
        <v>136</v>
      </c>
      <c r="AX171" s="38"/>
      <c r="AY171" s="38"/>
      <c r="AZ171" s="38"/>
      <c r="BA171" s="38"/>
      <c r="BB171" s="193" t="s">
        <v>1689</v>
      </c>
      <c r="BC171" s="193" t="s">
        <v>2051</v>
      </c>
      <c r="BD171" s="204">
        <v>170</v>
      </c>
      <c r="BE171" s="204" t="str">
        <f ca="1">IFERROR(VLOOKUP(NDD!$J$23,INDIRECT(BG170),3,FALSE),"")</f>
        <v/>
      </c>
      <c r="BF171" s="205" t="str">
        <f t="shared" ca="1" si="25"/>
        <v/>
      </c>
      <c r="BG171" s="204" t="str">
        <f t="shared" ca="1" si="26"/>
        <v/>
      </c>
    </row>
    <row r="172" spans="1:59" ht="13.5" customHeight="1" x14ac:dyDescent="0.25">
      <c r="A172" s="38"/>
      <c r="B172" s="38"/>
      <c r="C172" s="38"/>
      <c r="D172" s="38"/>
      <c r="E172" s="38"/>
      <c r="F172" s="38"/>
      <c r="G172" s="38"/>
      <c r="H172" s="38"/>
      <c r="I172" s="38"/>
      <c r="J172" s="38"/>
      <c r="K172" s="38"/>
      <c r="L172" s="38"/>
      <c r="M172" s="38"/>
      <c r="N172" s="38"/>
      <c r="O172" s="38"/>
      <c r="P172" s="38"/>
      <c r="Q172" s="38"/>
      <c r="R172" s="38"/>
      <c r="S172" s="77" t="s">
        <v>3796</v>
      </c>
      <c r="T172" s="76"/>
      <c r="Y172" s="41" t="s">
        <v>975</v>
      </c>
      <c r="Z172" s="41" t="s">
        <v>976</v>
      </c>
      <c r="AA172" s="41" t="s">
        <v>976</v>
      </c>
      <c r="AB172" s="41"/>
      <c r="AC172" s="41"/>
      <c r="AD172" s="224" t="s">
        <v>265</v>
      </c>
      <c r="AE172" s="224" t="s">
        <v>729</v>
      </c>
      <c r="AF172" s="225" t="s">
        <v>2052</v>
      </c>
      <c r="AG172" s="223" t="s">
        <v>3570</v>
      </c>
      <c r="AH172" s="199">
        <v>170</v>
      </c>
      <c r="AI172" s="199" t="str">
        <f ca="1">IFERROR(VLOOKUP(NDD!$J$23,INDIRECT(AM171),5,FALSE),"")</f>
        <v/>
      </c>
      <c r="AJ172" s="199" t="str">
        <f t="shared" ca="1" si="27"/>
        <v/>
      </c>
      <c r="AK172" s="199" t="str">
        <f t="shared" ca="1" si="28"/>
        <v/>
      </c>
      <c r="AL172" s="209" t="str">
        <f t="shared" ca="1" si="29"/>
        <v/>
      </c>
      <c r="AM172" s="199" t="str">
        <f t="shared" ca="1" si="24"/>
        <v/>
      </c>
      <c r="AN172" s="204">
        <v>171</v>
      </c>
      <c r="AO172" s="204" t="str">
        <f ca="1">IFERROR(VLOOKUP(NDD!$J$28,INDIRECT(AR171),5,FALSE),"")</f>
        <v/>
      </c>
      <c r="AP172" s="205" t="str">
        <f t="shared" ca="1" si="21"/>
        <v/>
      </c>
      <c r="AQ172" s="204" t="str">
        <f t="shared" ca="1" si="22"/>
        <v/>
      </c>
      <c r="AR172" s="204" t="str">
        <f t="shared" ca="1" si="23"/>
        <v/>
      </c>
      <c r="AS172" s="40" t="s">
        <v>1328</v>
      </c>
      <c r="AT172" s="40"/>
      <c r="AU172" s="40" t="s">
        <v>2899</v>
      </c>
      <c r="AV172" s="40" t="s">
        <v>1947</v>
      </c>
      <c r="AW172" s="40"/>
      <c r="AX172" s="38"/>
      <c r="AY172" s="38"/>
      <c r="AZ172" s="38"/>
      <c r="BA172" s="38"/>
      <c r="BB172" s="193" t="s">
        <v>1689</v>
      </c>
      <c r="BC172" s="193" t="s">
        <v>2052</v>
      </c>
      <c r="BD172" s="204">
        <v>171</v>
      </c>
      <c r="BE172" s="204" t="str">
        <f ca="1">IFERROR(VLOOKUP(NDD!$J$23,INDIRECT(BG171),3,FALSE),"")</f>
        <v/>
      </c>
      <c r="BF172" s="205" t="str">
        <f t="shared" ca="1" si="25"/>
        <v/>
      </c>
      <c r="BG172" s="204" t="str">
        <f t="shared" ca="1" si="26"/>
        <v/>
      </c>
    </row>
    <row r="173" spans="1:59" ht="13.5" customHeight="1" x14ac:dyDescent="0.25">
      <c r="A173" s="38"/>
      <c r="B173" s="38"/>
      <c r="C173" s="38"/>
      <c r="D173" s="38"/>
      <c r="E173" s="38"/>
      <c r="F173" s="38"/>
      <c r="G173" s="38"/>
      <c r="H173" s="38"/>
      <c r="I173" s="38"/>
      <c r="J173" s="38"/>
      <c r="K173" s="38"/>
      <c r="L173" s="38"/>
      <c r="M173" s="38"/>
      <c r="N173" s="38"/>
      <c r="O173" s="38"/>
      <c r="P173" s="38"/>
      <c r="Q173" s="38"/>
      <c r="R173" s="38"/>
      <c r="S173" s="77" t="s">
        <v>324</v>
      </c>
      <c r="T173" s="76" t="s">
        <v>549</v>
      </c>
      <c r="Y173" s="41" t="s">
        <v>960</v>
      </c>
      <c r="Z173" s="41" t="s">
        <v>107</v>
      </c>
      <c r="AA173" s="41" t="s">
        <v>107</v>
      </c>
      <c r="AB173" s="41"/>
      <c r="AC173" s="41"/>
      <c r="AD173" s="224" t="s">
        <v>265</v>
      </c>
      <c r="AE173" s="224" t="s">
        <v>2058</v>
      </c>
      <c r="AF173" s="225" t="s">
        <v>2053</v>
      </c>
      <c r="AG173" s="223" t="s">
        <v>2248</v>
      </c>
      <c r="AH173" s="199">
        <v>171</v>
      </c>
      <c r="AI173" s="199" t="str">
        <f ca="1">IFERROR(VLOOKUP(NDD!$J$23,INDIRECT(AM172),5,FALSE),"")</f>
        <v/>
      </c>
      <c r="AJ173" s="199" t="str">
        <f t="shared" ca="1" si="27"/>
        <v/>
      </c>
      <c r="AK173" s="199" t="str">
        <f t="shared" ca="1" si="28"/>
        <v/>
      </c>
      <c r="AL173" s="209" t="str">
        <f t="shared" ca="1" si="29"/>
        <v/>
      </c>
      <c r="AM173" s="199" t="str">
        <f t="shared" ca="1" si="24"/>
        <v/>
      </c>
      <c r="AN173" s="204">
        <v>172</v>
      </c>
      <c r="AO173" s="204" t="str">
        <f ca="1">IFERROR(VLOOKUP(NDD!$J$28,INDIRECT(AR172),5,FALSE),"")</f>
        <v/>
      </c>
      <c r="AP173" s="205" t="str">
        <f t="shared" ca="1" si="21"/>
        <v/>
      </c>
      <c r="AQ173" s="204" t="str">
        <f t="shared" ca="1" si="22"/>
        <v/>
      </c>
      <c r="AR173" s="204" t="str">
        <f t="shared" ca="1" si="23"/>
        <v/>
      </c>
      <c r="AS173" s="40" t="s">
        <v>2900</v>
      </c>
      <c r="AT173" s="40"/>
      <c r="AU173" s="40" t="s">
        <v>2901</v>
      </c>
      <c r="AV173" s="40" t="s">
        <v>2902</v>
      </c>
      <c r="AW173" s="40" t="s">
        <v>2770</v>
      </c>
      <c r="AX173" s="38"/>
      <c r="AY173" s="38"/>
      <c r="AZ173" s="38"/>
      <c r="BA173" s="38"/>
      <c r="BB173" s="193" t="s">
        <v>1689</v>
      </c>
      <c r="BC173" s="193" t="s">
        <v>2053</v>
      </c>
      <c r="BD173" s="204">
        <v>172</v>
      </c>
      <c r="BE173" s="204" t="str">
        <f ca="1">IFERROR(VLOOKUP(NDD!$J$23,INDIRECT(BG172),3,FALSE),"")</f>
        <v/>
      </c>
      <c r="BF173" s="205" t="str">
        <f t="shared" ca="1" si="25"/>
        <v/>
      </c>
      <c r="BG173" s="204" t="str">
        <f t="shared" ca="1" si="26"/>
        <v/>
      </c>
    </row>
    <row r="174" spans="1:59" ht="13.5" customHeight="1" x14ac:dyDescent="0.25">
      <c r="A174" s="38"/>
      <c r="B174" s="38"/>
      <c r="C174" s="38"/>
      <c r="D174" s="38"/>
      <c r="E174" s="38"/>
      <c r="F174" s="38"/>
      <c r="G174" s="38"/>
      <c r="H174" s="38"/>
      <c r="I174" s="38"/>
      <c r="J174" s="38"/>
      <c r="K174" s="38"/>
      <c r="L174" s="38"/>
      <c r="M174" s="38"/>
      <c r="N174" s="38"/>
      <c r="O174" s="38"/>
      <c r="P174" s="38"/>
      <c r="Q174" s="38"/>
      <c r="R174" s="38"/>
      <c r="S174" s="77" t="s">
        <v>2984</v>
      </c>
      <c r="T174" s="76"/>
      <c r="Y174" s="41" t="s">
        <v>964</v>
      </c>
      <c r="Z174" s="41" t="s">
        <v>1792</v>
      </c>
      <c r="AA174" s="41" t="s">
        <v>965</v>
      </c>
      <c r="AB174" s="41"/>
      <c r="AC174" s="41"/>
      <c r="AD174" s="224" t="s">
        <v>265</v>
      </c>
      <c r="AE174" s="224" t="s">
        <v>680</v>
      </c>
      <c r="AF174" s="225" t="s">
        <v>2053</v>
      </c>
      <c r="AG174" s="223" t="s">
        <v>2252</v>
      </c>
      <c r="AH174" s="199">
        <v>172</v>
      </c>
      <c r="AI174" s="199" t="str">
        <f ca="1">IFERROR(VLOOKUP(NDD!$J$23,INDIRECT(AM173),5,FALSE),"")</f>
        <v/>
      </c>
      <c r="AJ174" s="199" t="str">
        <f t="shared" ca="1" si="27"/>
        <v/>
      </c>
      <c r="AK174" s="199" t="str">
        <f t="shared" ca="1" si="28"/>
        <v/>
      </c>
      <c r="AL174" s="209" t="str">
        <f t="shared" ca="1" si="29"/>
        <v/>
      </c>
      <c r="AM174" s="199" t="str">
        <f t="shared" ca="1" si="24"/>
        <v/>
      </c>
      <c r="AN174" s="204">
        <v>173</v>
      </c>
      <c r="AO174" s="204" t="str">
        <f ca="1">IFERROR(VLOOKUP(NDD!$J$28,INDIRECT(AR173),5,FALSE),"")</f>
        <v/>
      </c>
      <c r="AP174" s="205" t="str">
        <f t="shared" ca="1" si="21"/>
        <v/>
      </c>
      <c r="AQ174" s="204" t="str">
        <f t="shared" ca="1" si="22"/>
        <v/>
      </c>
      <c r="AR174" s="204" t="str">
        <f t="shared" ca="1" si="23"/>
        <v/>
      </c>
      <c r="AS174" s="40" t="s">
        <v>1329</v>
      </c>
      <c r="AT174" s="40"/>
      <c r="AU174" s="40" t="s">
        <v>4043</v>
      </c>
      <c r="AV174" s="40" t="s">
        <v>4261</v>
      </c>
      <c r="AW174" s="40" t="s">
        <v>120</v>
      </c>
      <c r="AX174" s="38"/>
      <c r="AY174" s="38"/>
      <c r="AZ174" s="38"/>
      <c r="BA174" s="38"/>
      <c r="BB174" s="193" t="s">
        <v>1689</v>
      </c>
      <c r="BC174" s="193" t="s">
        <v>2093</v>
      </c>
      <c r="BD174" s="204">
        <v>173</v>
      </c>
      <c r="BE174" s="204" t="str">
        <f ca="1">IFERROR(VLOOKUP(NDD!$J$23,INDIRECT(BG173),3,FALSE),"")</f>
        <v/>
      </c>
      <c r="BF174" s="205" t="str">
        <f t="shared" ca="1" si="25"/>
        <v/>
      </c>
      <c r="BG174" s="204" t="str">
        <f t="shared" ca="1" si="26"/>
        <v/>
      </c>
    </row>
    <row r="175" spans="1:59" ht="13.5" customHeight="1" x14ac:dyDescent="0.25">
      <c r="A175" s="38"/>
      <c r="B175" s="38"/>
      <c r="C175" s="38"/>
      <c r="D175" s="38"/>
      <c r="E175" s="38"/>
      <c r="F175" s="38"/>
      <c r="G175" s="38"/>
      <c r="H175" s="38"/>
      <c r="I175" s="38"/>
      <c r="J175" s="38"/>
      <c r="K175" s="38"/>
      <c r="L175" s="38"/>
      <c r="M175" s="38"/>
      <c r="N175" s="38"/>
      <c r="O175" s="38"/>
      <c r="P175" s="38"/>
      <c r="Q175" s="38"/>
      <c r="R175" s="38"/>
      <c r="S175" s="77" t="s">
        <v>2775</v>
      </c>
      <c r="T175" s="76"/>
      <c r="Y175" s="41" t="s">
        <v>977</v>
      </c>
      <c r="Z175" s="41" t="s">
        <v>221</v>
      </c>
      <c r="AA175" s="41" t="s">
        <v>221</v>
      </c>
      <c r="AB175" s="41"/>
      <c r="AC175" s="41"/>
      <c r="AD175" s="224" t="s">
        <v>265</v>
      </c>
      <c r="AE175" s="224" t="s">
        <v>712</v>
      </c>
      <c r="AF175" s="225" t="s">
        <v>2053</v>
      </c>
      <c r="AG175" s="223" t="s">
        <v>2249</v>
      </c>
      <c r="AH175" s="199">
        <v>173</v>
      </c>
      <c r="AI175" s="199" t="str">
        <f ca="1">IFERROR(VLOOKUP(NDD!$J$23,INDIRECT(AM174),5,FALSE),"")</f>
        <v/>
      </c>
      <c r="AJ175" s="199" t="str">
        <f t="shared" ca="1" si="27"/>
        <v/>
      </c>
      <c r="AK175" s="199" t="str">
        <f t="shared" ca="1" si="28"/>
        <v/>
      </c>
      <c r="AL175" s="209" t="str">
        <f t="shared" ca="1" si="29"/>
        <v/>
      </c>
      <c r="AM175" s="199" t="str">
        <f t="shared" ca="1" si="24"/>
        <v/>
      </c>
      <c r="AN175" s="204">
        <v>174</v>
      </c>
      <c r="AO175" s="204" t="str">
        <f ca="1">IFERROR(VLOOKUP(NDD!$J$28,INDIRECT(AR174),5,FALSE),"")</f>
        <v/>
      </c>
      <c r="AP175" s="205" t="str">
        <f t="shared" ca="1" si="21"/>
        <v/>
      </c>
      <c r="AQ175" s="204" t="str">
        <f t="shared" ca="1" si="22"/>
        <v/>
      </c>
      <c r="AR175" s="204" t="str">
        <f t="shared" ca="1" si="23"/>
        <v/>
      </c>
      <c r="AS175" s="40" t="s">
        <v>2903</v>
      </c>
      <c r="AT175" s="40"/>
      <c r="AU175" s="40" t="s">
        <v>2904</v>
      </c>
      <c r="AV175" s="40" t="s">
        <v>2905</v>
      </c>
      <c r="AW175" s="40" t="s">
        <v>2770</v>
      </c>
      <c r="AX175" s="38"/>
      <c r="AY175" s="38"/>
      <c r="AZ175" s="38"/>
      <c r="BA175" s="38"/>
      <c r="BB175" s="193" t="s">
        <v>1689</v>
      </c>
      <c r="BC175" s="193" t="s">
        <v>2136</v>
      </c>
      <c r="BD175" s="204">
        <v>174</v>
      </c>
      <c r="BE175" s="204" t="str">
        <f ca="1">IFERROR(VLOOKUP(NDD!$J$23,INDIRECT(BG174),3,FALSE),"")</f>
        <v/>
      </c>
      <c r="BF175" s="205" t="str">
        <f t="shared" ref="BF175:BF185" ca="1" si="30">IFERROR(INDIRECT("BC"&amp;BE175+1),"")</f>
        <v/>
      </c>
      <c r="BG175" s="204" t="str">
        <f t="shared" ref="BG175:BG185" ca="1" si="31">IFERROR("LIST!BB"&amp;BE175+2&amp;":BD250","")</f>
        <v/>
      </c>
    </row>
    <row r="176" spans="1:59" ht="13.5" customHeight="1" x14ac:dyDescent="0.25">
      <c r="A176" s="38"/>
      <c r="B176" s="38"/>
      <c r="C176" s="38"/>
      <c r="D176" s="38"/>
      <c r="E176" s="38"/>
      <c r="F176" s="38"/>
      <c r="G176" s="38"/>
      <c r="H176" s="38"/>
      <c r="I176" s="38"/>
      <c r="J176" s="38"/>
      <c r="K176" s="38"/>
      <c r="L176" s="38"/>
      <c r="M176" s="38"/>
      <c r="N176" s="38"/>
      <c r="O176" s="38"/>
      <c r="P176" s="38"/>
      <c r="Q176" s="38"/>
      <c r="R176" s="38"/>
      <c r="S176" s="77" t="s">
        <v>3912</v>
      </c>
      <c r="T176" s="76"/>
      <c r="Y176" s="41" t="s">
        <v>961</v>
      </c>
      <c r="Z176" s="41" t="s">
        <v>1793</v>
      </c>
      <c r="AA176" s="41" t="s">
        <v>136</v>
      </c>
      <c r="AB176" s="41"/>
      <c r="AC176" s="41"/>
      <c r="AD176" s="224" t="s">
        <v>265</v>
      </c>
      <c r="AE176" s="224" t="s">
        <v>2250</v>
      </c>
      <c r="AF176" s="225" t="s">
        <v>2053</v>
      </c>
      <c r="AG176" s="223" t="s">
        <v>2251</v>
      </c>
      <c r="AH176" s="199">
        <v>174</v>
      </c>
      <c r="AI176" s="199" t="str">
        <f ca="1">IFERROR(VLOOKUP(NDD!$J$23,INDIRECT(AM175),5,FALSE),"")</f>
        <v/>
      </c>
      <c r="AJ176" s="199" t="str">
        <f t="shared" ca="1" si="27"/>
        <v/>
      </c>
      <c r="AK176" s="199" t="str">
        <f t="shared" ca="1" si="28"/>
        <v/>
      </c>
      <c r="AL176" s="209" t="str">
        <f t="shared" ca="1" si="29"/>
        <v/>
      </c>
      <c r="AM176" s="199" t="str">
        <f t="shared" ca="1" si="24"/>
        <v/>
      </c>
      <c r="AN176" s="204">
        <v>175</v>
      </c>
      <c r="AO176" s="204" t="str">
        <f ca="1">IFERROR(VLOOKUP(NDD!$J$28,INDIRECT(AR175),5,FALSE),"")</f>
        <v/>
      </c>
      <c r="AP176" s="205" t="str">
        <f t="shared" ca="1" si="21"/>
        <v/>
      </c>
      <c r="AQ176" s="204" t="str">
        <f t="shared" ca="1" si="22"/>
        <v/>
      </c>
      <c r="AR176" s="204" t="str">
        <f t="shared" ca="1" si="23"/>
        <v/>
      </c>
      <c r="AS176" s="40" t="s">
        <v>2906</v>
      </c>
      <c r="AT176" s="40"/>
      <c r="AU176" s="40" t="s">
        <v>2907</v>
      </c>
      <c r="AV176" s="40" t="s">
        <v>2908</v>
      </c>
      <c r="AW176" s="40" t="s">
        <v>2770</v>
      </c>
      <c r="AX176" s="38"/>
      <c r="AY176" s="38"/>
      <c r="AZ176" s="38"/>
      <c r="BA176" s="38"/>
      <c r="BB176" s="193" t="s">
        <v>1689</v>
      </c>
      <c r="BC176" s="193" t="s">
        <v>2144</v>
      </c>
      <c r="BD176" s="204">
        <v>175</v>
      </c>
      <c r="BE176" s="204" t="str">
        <f ca="1">IFERROR(VLOOKUP(NDD!$J$23,INDIRECT(BG175),3,FALSE),"")</f>
        <v/>
      </c>
      <c r="BF176" s="205" t="str">
        <f t="shared" ca="1" si="30"/>
        <v/>
      </c>
      <c r="BG176" s="204" t="str">
        <f t="shared" ca="1" si="31"/>
        <v/>
      </c>
    </row>
    <row r="177" spans="1:59" ht="13.5" customHeight="1" x14ac:dyDescent="0.25">
      <c r="A177" s="38"/>
      <c r="B177" s="38"/>
      <c r="C177" s="38"/>
      <c r="D177" s="38"/>
      <c r="E177" s="38"/>
      <c r="F177" s="38"/>
      <c r="G177" s="38"/>
      <c r="H177" s="38"/>
      <c r="I177" s="38"/>
      <c r="J177" s="38"/>
      <c r="K177" s="38"/>
      <c r="L177" s="38"/>
      <c r="M177" s="38"/>
      <c r="N177" s="38"/>
      <c r="O177" s="38"/>
      <c r="P177" s="38"/>
      <c r="Q177" s="38"/>
      <c r="R177" s="38"/>
      <c r="S177" s="77" t="s">
        <v>3913</v>
      </c>
      <c r="T177" s="76"/>
      <c r="Y177" s="41" t="s">
        <v>583</v>
      </c>
      <c r="Z177" s="41" t="s">
        <v>102</v>
      </c>
      <c r="AA177" s="41" t="s">
        <v>102</v>
      </c>
      <c r="AB177" s="41"/>
      <c r="AC177" s="41"/>
      <c r="AD177" s="224" t="s">
        <v>265</v>
      </c>
      <c r="AE177" s="224" t="s">
        <v>661</v>
      </c>
      <c r="AF177" s="225" t="s">
        <v>2093</v>
      </c>
      <c r="AG177" s="223" t="s">
        <v>3571</v>
      </c>
      <c r="AH177" s="199">
        <v>175</v>
      </c>
      <c r="AI177" s="199" t="str">
        <f ca="1">IFERROR(VLOOKUP(NDD!$J$23,INDIRECT(AM176),5,FALSE),"")</f>
        <v/>
      </c>
      <c r="AJ177" s="199" t="str">
        <f t="shared" ca="1" si="27"/>
        <v/>
      </c>
      <c r="AK177" s="199" t="str">
        <f t="shared" ca="1" si="28"/>
        <v/>
      </c>
      <c r="AL177" s="209" t="str">
        <f t="shared" ca="1" si="29"/>
        <v/>
      </c>
      <c r="AM177" s="199" t="str">
        <f t="shared" ca="1" si="24"/>
        <v/>
      </c>
      <c r="AN177" s="204">
        <v>176</v>
      </c>
      <c r="AO177" s="204" t="str">
        <f ca="1">IFERROR(VLOOKUP(NDD!$J$28,INDIRECT(AR176),5,FALSE),"")</f>
        <v/>
      </c>
      <c r="AP177" s="205" t="str">
        <f t="shared" ca="1" si="21"/>
        <v/>
      </c>
      <c r="AQ177" s="204" t="str">
        <f t="shared" ca="1" si="22"/>
        <v/>
      </c>
      <c r="AR177" s="204" t="str">
        <f t="shared" ca="1" si="23"/>
        <v/>
      </c>
      <c r="AS177" s="40" t="s">
        <v>2909</v>
      </c>
      <c r="AT177" s="40"/>
      <c r="AU177" s="40" t="s">
        <v>2910</v>
      </c>
      <c r="AV177" s="40" t="s">
        <v>2911</v>
      </c>
      <c r="AW177" s="40" t="s">
        <v>2770</v>
      </c>
      <c r="AX177" s="38"/>
      <c r="AY177" s="38"/>
      <c r="AZ177" s="38"/>
      <c r="BA177" s="38"/>
      <c r="BB177" s="193" t="s">
        <v>1690</v>
      </c>
      <c r="BC177" s="193" t="s">
        <v>2144</v>
      </c>
      <c r="BD177" s="204">
        <v>176</v>
      </c>
      <c r="BE177" s="204" t="str">
        <f ca="1">IFERROR(VLOOKUP(NDD!$J$23,INDIRECT(BG176),3,FALSE),"")</f>
        <v/>
      </c>
      <c r="BF177" s="205" t="str">
        <f t="shared" ca="1" si="30"/>
        <v/>
      </c>
      <c r="BG177" s="204" t="str">
        <f t="shared" ca="1" si="31"/>
        <v/>
      </c>
    </row>
    <row r="178" spans="1:59" ht="13.5" customHeight="1" x14ac:dyDescent="0.25">
      <c r="A178" s="38"/>
      <c r="B178" s="38"/>
      <c r="C178" s="38"/>
      <c r="D178" s="38"/>
      <c r="E178" s="38"/>
      <c r="F178" s="38"/>
      <c r="G178" s="38"/>
      <c r="H178" s="38"/>
      <c r="I178" s="38"/>
      <c r="J178" s="38"/>
      <c r="K178" s="38"/>
      <c r="L178" s="38"/>
      <c r="M178" s="38"/>
      <c r="N178" s="38"/>
      <c r="O178" s="38"/>
      <c r="P178" s="38"/>
      <c r="Q178" s="38"/>
      <c r="R178" s="38"/>
      <c r="S178" s="77" t="s">
        <v>325</v>
      </c>
      <c r="T178" s="76" t="s">
        <v>570</v>
      </c>
      <c r="Y178" s="41" t="s">
        <v>969</v>
      </c>
      <c r="Z178" s="41" t="s">
        <v>1845</v>
      </c>
      <c r="AA178" s="41" t="s">
        <v>970</v>
      </c>
      <c r="AB178" s="41"/>
      <c r="AC178" s="41"/>
      <c r="AD178" s="224" t="s">
        <v>265</v>
      </c>
      <c r="AE178" s="224" t="s">
        <v>621</v>
      </c>
      <c r="AF178" s="225" t="s">
        <v>2144</v>
      </c>
      <c r="AG178" s="223" t="s">
        <v>2145</v>
      </c>
      <c r="AH178" s="199">
        <v>176</v>
      </c>
      <c r="AI178" s="199" t="str">
        <f ca="1">IFERROR(VLOOKUP(NDD!$J$23,INDIRECT(AM177),5,FALSE),"")</f>
        <v/>
      </c>
      <c r="AJ178" s="199" t="str">
        <f t="shared" ca="1" si="27"/>
        <v/>
      </c>
      <c r="AK178" s="199" t="str">
        <f t="shared" ca="1" si="28"/>
        <v/>
      </c>
      <c r="AL178" s="209" t="str">
        <f t="shared" ca="1" si="29"/>
        <v/>
      </c>
      <c r="AM178" s="199" t="str">
        <f t="shared" ca="1" si="24"/>
        <v/>
      </c>
      <c r="AN178" s="204">
        <v>177</v>
      </c>
      <c r="AO178" s="204" t="str">
        <f ca="1">IFERROR(VLOOKUP(NDD!$J$28,INDIRECT(AR177),5,FALSE),"")</f>
        <v/>
      </c>
      <c r="AP178" s="205" t="str">
        <f t="shared" ca="1" si="21"/>
        <v/>
      </c>
      <c r="AQ178" s="204" t="str">
        <f t="shared" ca="1" si="22"/>
        <v/>
      </c>
      <c r="AR178" s="204" t="str">
        <f t="shared" ca="1" si="23"/>
        <v/>
      </c>
      <c r="AS178" s="40" t="s">
        <v>1330</v>
      </c>
      <c r="AT178" s="40"/>
      <c r="AU178" s="40" t="s">
        <v>3952</v>
      </c>
      <c r="AV178" s="40" t="s">
        <v>4262</v>
      </c>
      <c r="AW178" s="40" t="s">
        <v>156</v>
      </c>
      <c r="AX178" s="38"/>
      <c r="AY178" s="38"/>
      <c r="AZ178" s="38"/>
      <c r="BA178" s="38"/>
      <c r="BB178" s="193" t="s">
        <v>1691</v>
      </c>
      <c r="BC178" s="193" t="s">
        <v>2144</v>
      </c>
      <c r="BD178" s="204">
        <v>177</v>
      </c>
      <c r="BE178" s="204" t="str">
        <f ca="1">IFERROR(VLOOKUP(NDD!$J$23,INDIRECT(BG177),3,FALSE),"")</f>
        <v/>
      </c>
      <c r="BF178" s="205" t="str">
        <f t="shared" ca="1" si="30"/>
        <v/>
      </c>
      <c r="BG178" s="204" t="str">
        <f t="shared" ca="1" si="31"/>
        <v/>
      </c>
    </row>
    <row r="179" spans="1:59" ht="13.5" customHeight="1" x14ac:dyDescent="0.25">
      <c r="A179" s="38"/>
      <c r="B179" s="38"/>
      <c r="C179" s="38"/>
      <c r="D179" s="38"/>
      <c r="E179" s="38"/>
      <c r="F179" s="38"/>
      <c r="G179" s="38"/>
      <c r="H179" s="38"/>
      <c r="I179" s="38"/>
      <c r="J179" s="38"/>
      <c r="K179" s="38"/>
      <c r="L179" s="38"/>
      <c r="M179" s="38"/>
      <c r="N179" s="38"/>
      <c r="O179" s="38"/>
      <c r="P179" s="38"/>
      <c r="Q179" s="38"/>
      <c r="R179" s="38"/>
      <c r="S179" s="77" t="s">
        <v>326</v>
      </c>
      <c r="T179" s="76" t="s">
        <v>571</v>
      </c>
      <c r="Y179" s="41" t="s">
        <v>598</v>
      </c>
      <c r="Z179" s="41" t="s">
        <v>1794</v>
      </c>
      <c r="AA179" s="41" t="s">
        <v>156</v>
      </c>
      <c r="AB179" s="41"/>
      <c r="AC179" s="41"/>
      <c r="AD179" s="224" t="s">
        <v>266</v>
      </c>
      <c r="AE179" s="224" t="s">
        <v>3572</v>
      </c>
      <c r="AF179" s="225" t="s">
        <v>2114</v>
      </c>
      <c r="AG179" s="223" t="s">
        <v>3573</v>
      </c>
      <c r="AH179" s="199">
        <v>177</v>
      </c>
      <c r="AI179" s="199" t="str">
        <f ca="1">IFERROR(VLOOKUP(NDD!$J$23,INDIRECT(AM178),5,FALSE),"")</f>
        <v/>
      </c>
      <c r="AJ179" s="199" t="str">
        <f t="shared" ca="1" si="27"/>
        <v/>
      </c>
      <c r="AK179" s="199" t="str">
        <f t="shared" ca="1" si="28"/>
        <v/>
      </c>
      <c r="AL179" s="209" t="str">
        <f t="shared" ca="1" si="29"/>
        <v/>
      </c>
      <c r="AM179" s="199" t="str">
        <f t="shared" ca="1" si="24"/>
        <v/>
      </c>
      <c r="AN179" s="204">
        <v>178</v>
      </c>
      <c r="AO179" s="204" t="str">
        <f ca="1">IFERROR(VLOOKUP(NDD!$J$28,INDIRECT(AR178),5,FALSE),"")</f>
        <v/>
      </c>
      <c r="AP179" s="205" t="str">
        <f t="shared" ca="1" si="21"/>
        <v/>
      </c>
      <c r="AQ179" s="204" t="str">
        <f t="shared" ca="1" si="22"/>
        <v/>
      </c>
      <c r="AR179" s="204" t="str">
        <f t="shared" ca="1" si="23"/>
        <v/>
      </c>
      <c r="AS179" s="40" t="s">
        <v>1331</v>
      </c>
      <c r="AT179" s="40"/>
      <c r="AU179" s="40" t="s">
        <v>3960</v>
      </c>
      <c r="AV179" s="40" t="s">
        <v>4263</v>
      </c>
      <c r="AW179" s="40" t="s">
        <v>1332</v>
      </c>
      <c r="AX179" s="38"/>
      <c r="AY179" s="38"/>
      <c r="AZ179" s="38"/>
      <c r="BA179" s="38"/>
      <c r="BB179" s="193" t="s">
        <v>279</v>
      </c>
      <c r="BC179" s="193" t="s">
        <v>2119</v>
      </c>
      <c r="BD179" s="204">
        <v>178</v>
      </c>
      <c r="BE179" s="204" t="str">
        <f ca="1">IFERROR(VLOOKUP(NDD!$J$23,INDIRECT(BG178),3,FALSE),"")</f>
        <v/>
      </c>
      <c r="BF179" s="205" t="str">
        <f t="shared" ca="1" si="30"/>
        <v/>
      </c>
      <c r="BG179" s="204" t="str">
        <f t="shared" ca="1" si="31"/>
        <v/>
      </c>
    </row>
    <row r="180" spans="1:59" ht="13.5" customHeight="1" x14ac:dyDescent="0.25">
      <c r="A180" s="38"/>
      <c r="B180" s="38"/>
      <c r="C180" s="38"/>
      <c r="D180" s="38"/>
      <c r="E180" s="38"/>
      <c r="F180" s="38"/>
      <c r="G180" s="38"/>
      <c r="H180" s="38"/>
      <c r="I180" s="38"/>
      <c r="J180" s="38"/>
      <c r="K180" s="38"/>
      <c r="L180" s="38"/>
      <c r="M180" s="38"/>
      <c r="N180" s="38"/>
      <c r="O180" s="38"/>
      <c r="P180" s="38"/>
      <c r="Q180" s="38"/>
      <c r="R180" s="38"/>
      <c r="S180" s="77" t="s">
        <v>2821</v>
      </c>
      <c r="T180" s="76"/>
      <c r="Y180" s="41" t="s">
        <v>555</v>
      </c>
      <c r="Z180" s="41" t="s">
        <v>1795</v>
      </c>
      <c r="AA180" s="41" t="s">
        <v>98</v>
      </c>
      <c r="AB180" s="41"/>
      <c r="AC180" s="41"/>
      <c r="AD180" s="224" t="s">
        <v>266</v>
      </c>
      <c r="AE180" s="224" t="s">
        <v>2480</v>
      </c>
      <c r="AF180" s="225" t="s">
        <v>2115</v>
      </c>
      <c r="AG180" s="223" t="s">
        <v>3574</v>
      </c>
      <c r="AH180" s="199">
        <v>178</v>
      </c>
      <c r="AI180" s="199" t="str">
        <f ca="1">IFERROR(VLOOKUP(NDD!$J$23,INDIRECT(AM179),5,FALSE),"")</f>
        <v/>
      </c>
      <c r="AJ180" s="199" t="str">
        <f t="shared" ca="1" si="27"/>
        <v/>
      </c>
      <c r="AK180" s="199" t="str">
        <f t="shared" ca="1" si="28"/>
        <v/>
      </c>
      <c r="AL180" s="209" t="str">
        <f t="shared" ca="1" si="29"/>
        <v/>
      </c>
      <c r="AM180" s="199" t="str">
        <f t="shared" ca="1" si="24"/>
        <v/>
      </c>
      <c r="AN180" s="204">
        <v>179</v>
      </c>
      <c r="AO180" s="204" t="str">
        <f ca="1">IFERROR(VLOOKUP(NDD!$J$28,INDIRECT(AR179),5,FALSE),"")</f>
        <v/>
      </c>
      <c r="AP180" s="205" t="str">
        <f t="shared" ca="1" si="21"/>
        <v/>
      </c>
      <c r="AQ180" s="204" t="str">
        <f t="shared" ca="1" si="22"/>
        <v/>
      </c>
      <c r="AR180" s="204" t="str">
        <f t="shared" ca="1" si="23"/>
        <v/>
      </c>
      <c r="AS180" s="40" t="s">
        <v>1333</v>
      </c>
      <c r="AT180" s="40"/>
      <c r="AU180" s="40" t="s">
        <v>3961</v>
      </c>
      <c r="AV180" s="40" t="s">
        <v>4264</v>
      </c>
      <c r="AW180" s="40" t="s">
        <v>107</v>
      </c>
      <c r="AX180" s="38"/>
      <c r="AY180" s="38"/>
      <c r="AZ180" s="38"/>
      <c r="BA180" s="38"/>
      <c r="BB180" s="193" t="s">
        <v>279</v>
      </c>
      <c r="BC180" s="193" t="s">
        <v>2087</v>
      </c>
      <c r="BD180" s="204">
        <v>179</v>
      </c>
      <c r="BE180" s="204" t="str">
        <f ca="1">IFERROR(VLOOKUP(NDD!$J$23,INDIRECT(BG179),3,FALSE),"")</f>
        <v/>
      </c>
      <c r="BF180" s="205" t="str">
        <f t="shared" ca="1" si="30"/>
        <v/>
      </c>
      <c r="BG180" s="204" t="str">
        <f t="shared" ca="1" si="31"/>
        <v/>
      </c>
    </row>
    <row r="181" spans="1:59" ht="13.5" customHeight="1" x14ac:dyDescent="0.25">
      <c r="A181" s="38"/>
      <c r="B181" s="38"/>
      <c r="C181" s="38"/>
      <c r="D181" s="38"/>
      <c r="E181" s="38"/>
      <c r="F181" s="38"/>
      <c r="G181" s="38"/>
      <c r="H181" s="38"/>
      <c r="I181" s="38"/>
      <c r="J181" s="38"/>
      <c r="K181" s="38"/>
      <c r="L181" s="38"/>
      <c r="M181" s="38"/>
      <c r="N181" s="38"/>
      <c r="O181" s="38"/>
      <c r="P181" s="38"/>
      <c r="Q181" s="38"/>
      <c r="R181" s="38"/>
      <c r="S181" s="77" t="s">
        <v>3914</v>
      </c>
      <c r="T181" s="76"/>
      <c r="Y181" s="41" t="s">
        <v>971</v>
      </c>
      <c r="Z181" s="41" t="s">
        <v>1851</v>
      </c>
      <c r="AA181" s="41" t="s">
        <v>972</v>
      </c>
      <c r="AB181" s="41"/>
      <c r="AC181" s="41"/>
      <c r="AD181" s="224" t="s">
        <v>266</v>
      </c>
      <c r="AE181" s="224" t="s">
        <v>624</v>
      </c>
      <c r="AF181" s="225" t="s">
        <v>2078</v>
      </c>
      <c r="AG181" s="223" t="s">
        <v>2146</v>
      </c>
      <c r="AH181" s="199">
        <v>179</v>
      </c>
      <c r="AI181" s="199" t="str">
        <f ca="1">IFERROR(VLOOKUP(NDD!$J$23,INDIRECT(AM180),5,FALSE),"")</f>
        <v/>
      </c>
      <c r="AJ181" s="199" t="str">
        <f t="shared" ca="1" si="27"/>
        <v/>
      </c>
      <c r="AK181" s="199" t="str">
        <f t="shared" ca="1" si="28"/>
        <v/>
      </c>
      <c r="AL181" s="209" t="str">
        <f t="shared" ca="1" si="29"/>
        <v/>
      </c>
      <c r="AM181" s="199" t="str">
        <f t="shared" ca="1" si="24"/>
        <v/>
      </c>
      <c r="AN181" s="204">
        <v>180</v>
      </c>
      <c r="AO181" s="204" t="str">
        <f ca="1">IFERROR(VLOOKUP(NDD!$J$28,INDIRECT(AR180),5,FALSE),"")</f>
        <v/>
      </c>
      <c r="AP181" s="205" t="str">
        <f t="shared" ca="1" si="21"/>
        <v/>
      </c>
      <c r="AQ181" s="204" t="str">
        <f t="shared" ca="1" si="22"/>
        <v/>
      </c>
      <c r="AR181" s="204" t="str">
        <f t="shared" ca="1" si="23"/>
        <v/>
      </c>
      <c r="AS181" s="40" t="s">
        <v>1334</v>
      </c>
      <c r="AT181" s="40"/>
      <c r="AU181" s="40" t="s">
        <v>3839</v>
      </c>
      <c r="AV181" s="40" t="s">
        <v>4265</v>
      </c>
      <c r="AW181" s="40" t="s">
        <v>134</v>
      </c>
      <c r="AX181" s="38"/>
      <c r="AY181" s="38"/>
      <c r="AZ181" s="38"/>
      <c r="BA181" s="38"/>
      <c r="BB181" s="193" t="s">
        <v>279</v>
      </c>
      <c r="BC181" s="193" t="s">
        <v>3776</v>
      </c>
      <c r="BD181" s="204">
        <v>180</v>
      </c>
      <c r="BE181" s="204" t="str">
        <f ca="1">IFERROR(VLOOKUP(NDD!$J$23,INDIRECT(BG180),3,FALSE),"")</f>
        <v/>
      </c>
      <c r="BF181" s="205" t="str">
        <f t="shared" ca="1" si="30"/>
        <v/>
      </c>
      <c r="BG181" s="204" t="str">
        <f t="shared" ca="1" si="31"/>
        <v/>
      </c>
    </row>
    <row r="182" spans="1:59" ht="13.5" customHeight="1" x14ac:dyDescent="0.25">
      <c r="A182" s="38"/>
      <c r="B182" s="38"/>
      <c r="C182" s="38"/>
      <c r="D182" s="38"/>
      <c r="E182" s="38"/>
      <c r="F182" s="38"/>
      <c r="G182" s="38"/>
      <c r="H182" s="38"/>
      <c r="I182" s="38"/>
      <c r="J182" s="38"/>
      <c r="K182" s="38"/>
      <c r="L182" s="38"/>
      <c r="M182" s="38"/>
      <c r="N182" s="38"/>
      <c r="O182" s="38"/>
      <c r="P182" s="38"/>
      <c r="Q182" s="38"/>
      <c r="R182" s="38"/>
      <c r="S182" s="77" t="s">
        <v>327</v>
      </c>
      <c r="T182" s="76" t="s">
        <v>572</v>
      </c>
      <c r="Y182" s="41" t="s">
        <v>605</v>
      </c>
      <c r="Z182" s="41" t="s">
        <v>86</v>
      </c>
      <c r="AA182" s="41" t="s">
        <v>86</v>
      </c>
      <c r="AB182" s="41"/>
      <c r="AC182" s="41"/>
      <c r="AD182" s="224" t="s">
        <v>266</v>
      </c>
      <c r="AE182" s="224" t="s">
        <v>2054</v>
      </c>
      <c r="AF182" s="225" t="s">
        <v>2051</v>
      </c>
      <c r="AG182" s="223" t="s">
        <v>3565</v>
      </c>
      <c r="AH182" s="199">
        <v>180</v>
      </c>
      <c r="AI182" s="199" t="str">
        <f ca="1">IFERROR(VLOOKUP(NDD!$J$23,INDIRECT(AM181),5,FALSE),"")</f>
        <v/>
      </c>
      <c r="AJ182" s="199" t="str">
        <f t="shared" ca="1" si="27"/>
        <v/>
      </c>
      <c r="AK182" s="199" t="str">
        <f t="shared" ca="1" si="28"/>
        <v/>
      </c>
      <c r="AL182" s="209" t="str">
        <f t="shared" ca="1" si="29"/>
        <v/>
      </c>
      <c r="AM182" s="199" t="str">
        <f t="shared" ca="1" si="24"/>
        <v/>
      </c>
      <c r="AN182" s="204">
        <v>181</v>
      </c>
      <c r="AO182" s="204" t="str">
        <f ca="1">IFERROR(VLOOKUP(NDD!$J$28,INDIRECT(AR181),5,FALSE),"")</f>
        <v/>
      </c>
      <c r="AP182" s="205" t="str">
        <f t="shared" ca="1" si="21"/>
        <v/>
      </c>
      <c r="AQ182" s="204" t="str">
        <f t="shared" ca="1" si="22"/>
        <v/>
      </c>
      <c r="AR182" s="204" t="str">
        <f t="shared" ca="1" si="23"/>
        <v/>
      </c>
      <c r="AS182" s="40" t="s">
        <v>2912</v>
      </c>
      <c r="AT182" s="40"/>
      <c r="AU182" s="40" t="s">
        <v>2913</v>
      </c>
      <c r="AV182" s="40" t="s">
        <v>2914</v>
      </c>
      <c r="AW182" s="40" t="s">
        <v>2759</v>
      </c>
      <c r="AX182" s="38"/>
      <c r="AY182" s="38"/>
      <c r="AZ182" s="38"/>
      <c r="BA182" s="38"/>
      <c r="BB182" s="193" t="s">
        <v>279</v>
      </c>
      <c r="BC182" s="193" t="s">
        <v>2088</v>
      </c>
      <c r="BD182" s="204">
        <v>181</v>
      </c>
      <c r="BE182" s="204" t="str">
        <f ca="1">IFERROR(VLOOKUP(NDD!$J$23,INDIRECT(BG181),3,FALSE),"")</f>
        <v/>
      </c>
      <c r="BF182" s="205" t="str">
        <f t="shared" ca="1" si="30"/>
        <v/>
      </c>
      <c r="BG182" s="204" t="str">
        <f t="shared" ca="1" si="31"/>
        <v/>
      </c>
    </row>
    <row r="183" spans="1:59" ht="13.5" customHeight="1" x14ac:dyDescent="0.25">
      <c r="A183" s="38"/>
      <c r="B183" s="38"/>
      <c r="C183" s="38"/>
      <c r="D183" s="38"/>
      <c r="E183" s="38"/>
      <c r="F183" s="38"/>
      <c r="G183" s="38"/>
      <c r="H183" s="38"/>
      <c r="I183" s="38"/>
      <c r="J183" s="38"/>
      <c r="K183" s="38"/>
      <c r="L183" s="38"/>
      <c r="M183" s="38"/>
      <c r="N183" s="38"/>
      <c r="O183" s="38"/>
      <c r="P183" s="38"/>
      <c r="Q183" s="38"/>
      <c r="R183" s="38"/>
      <c r="S183" s="77" t="s">
        <v>3915</v>
      </c>
      <c r="T183" s="76"/>
      <c r="Y183" s="41" t="s">
        <v>978</v>
      </c>
      <c r="Z183" s="41" t="s">
        <v>1796</v>
      </c>
      <c r="AA183" s="41" t="s">
        <v>979</v>
      </c>
      <c r="AB183" s="41"/>
      <c r="AC183" s="41"/>
      <c r="AD183" s="224" t="s">
        <v>266</v>
      </c>
      <c r="AE183" s="224" t="s">
        <v>3566</v>
      </c>
      <c r="AF183" s="225" t="s">
        <v>2051</v>
      </c>
      <c r="AG183" s="223" t="s">
        <v>3567</v>
      </c>
      <c r="AH183" s="199">
        <v>181</v>
      </c>
      <c r="AI183" s="199" t="str">
        <f ca="1">IFERROR(VLOOKUP(NDD!$J$23,INDIRECT(AM182),5,FALSE),"")</f>
        <v/>
      </c>
      <c r="AJ183" s="199" t="str">
        <f t="shared" ca="1" si="27"/>
        <v/>
      </c>
      <c r="AK183" s="199" t="str">
        <f t="shared" ca="1" si="28"/>
        <v/>
      </c>
      <c r="AL183" s="209" t="str">
        <f t="shared" ca="1" si="29"/>
        <v/>
      </c>
      <c r="AM183" s="199" t="str">
        <f t="shared" ca="1" si="24"/>
        <v/>
      </c>
      <c r="AN183" s="204">
        <v>182</v>
      </c>
      <c r="AO183" s="204" t="str">
        <f ca="1">IFERROR(VLOOKUP(NDD!$J$28,INDIRECT(AR182),5,FALSE),"")</f>
        <v/>
      </c>
      <c r="AP183" s="205" t="str">
        <f t="shared" ca="1" si="21"/>
        <v/>
      </c>
      <c r="AQ183" s="204" t="str">
        <f t="shared" ca="1" si="22"/>
        <v/>
      </c>
      <c r="AR183" s="204" t="str">
        <f t="shared" ca="1" si="23"/>
        <v/>
      </c>
      <c r="AS183" s="40" t="s">
        <v>1335</v>
      </c>
      <c r="AT183" s="40"/>
      <c r="AU183" s="40" t="s">
        <v>3959</v>
      </c>
      <c r="AV183" s="40" t="s">
        <v>4266</v>
      </c>
      <c r="AW183" s="40" t="s">
        <v>119</v>
      </c>
      <c r="AX183" s="38"/>
      <c r="AY183" s="38"/>
      <c r="AZ183" s="38"/>
      <c r="BA183" s="38"/>
      <c r="BB183" s="193" t="s">
        <v>279</v>
      </c>
      <c r="BC183" s="193" t="s">
        <v>2089</v>
      </c>
      <c r="BD183" s="204">
        <v>182</v>
      </c>
      <c r="BE183" s="204" t="str">
        <f ca="1">IFERROR(VLOOKUP(NDD!$J$23,INDIRECT(BG182),3,FALSE),"")</f>
        <v/>
      </c>
      <c r="BF183" s="205" t="str">
        <f t="shared" ca="1" si="30"/>
        <v/>
      </c>
      <c r="BG183" s="204" t="str">
        <f t="shared" ca="1" si="31"/>
        <v/>
      </c>
    </row>
    <row r="184" spans="1:59" ht="13.5" customHeight="1" x14ac:dyDescent="0.25">
      <c r="A184" s="38"/>
      <c r="B184" s="38"/>
      <c r="C184" s="38"/>
      <c r="D184" s="38"/>
      <c r="E184" s="38"/>
      <c r="F184" s="38"/>
      <c r="G184" s="38"/>
      <c r="H184" s="38"/>
      <c r="I184" s="38"/>
      <c r="J184" s="38"/>
      <c r="K184" s="38"/>
      <c r="L184" s="38"/>
      <c r="M184" s="38"/>
      <c r="N184" s="38"/>
      <c r="O184" s="38"/>
      <c r="P184" s="38"/>
      <c r="Q184" s="38"/>
      <c r="R184" s="38"/>
      <c r="S184" s="77" t="s">
        <v>328</v>
      </c>
      <c r="T184" s="76" t="s">
        <v>573</v>
      </c>
      <c r="Y184" s="41" t="s">
        <v>581</v>
      </c>
      <c r="Z184" s="41" t="s">
        <v>1797</v>
      </c>
      <c r="AA184" s="41" t="s">
        <v>231</v>
      </c>
      <c r="AB184" s="41"/>
      <c r="AC184" s="41"/>
      <c r="AD184" s="224" t="s">
        <v>266</v>
      </c>
      <c r="AE184" s="224" t="s">
        <v>2233</v>
      </c>
      <c r="AF184" s="225" t="s">
        <v>2051</v>
      </c>
      <c r="AG184" s="223" t="s">
        <v>2234</v>
      </c>
      <c r="AH184" s="199">
        <v>182</v>
      </c>
      <c r="AI184" s="199" t="str">
        <f ca="1">IFERROR(VLOOKUP(NDD!$J$23,INDIRECT(AM183),5,FALSE),"")</f>
        <v/>
      </c>
      <c r="AJ184" s="199" t="str">
        <f t="shared" ca="1" si="27"/>
        <v/>
      </c>
      <c r="AK184" s="199" t="str">
        <f t="shared" ca="1" si="28"/>
        <v/>
      </c>
      <c r="AL184" s="209" t="str">
        <f t="shared" ca="1" si="29"/>
        <v/>
      </c>
      <c r="AM184" s="199" t="str">
        <f t="shared" ca="1" si="24"/>
        <v/>
      </c>
      <c r="AN184" s="204">
        <v>183</v>
      </c>
      <c r="AO184" s="204" t="str">
        <f ca="1">IFERROR(VLOOKUP(NDD!$J$28,INDIRECT(AR183),5,FALSE),"")</f>
        <v/>
      </c>
      <c r="AP184" s="205" t="str">
        <f t="shared" ca="1" si="21"/>
        <v/>
      </c>
      <c r="AQ184" s="204" t="str">
        <f t="shared" ca="1" si="22"/>
        <v/>
      </c>
      <c r="AR184" s="204" t="str">
        <f t="shared" ca="1" si="23"/>
        <v/>
      </c>
      <c r="AS184" s="40" t="s">
        <v>1336</v>
      </c>
      <c r="AT184" s="40"/>
      <c r="AU184" s="40" t="s">
        <v>2915</v>
      </c>
      <c r="AV184" s="40" t="s">
        <v>1948</v>
      </c>
      <c r="AW184" s="40"/>
      <c r="AX184" s="38"/>
      <c r="AY184" s="38"/>
      <c r="AZ184" s="38"/>
      <c r="BA184" s="38"/>
      <c r="BB184" s="193" t="s">
        <v>279</v>
      </c>
      <c r="BC184" s="193" t="s">
        <v>2051</v>
      </c>
      <c r="BD184" s="204">
        <v>183</v>
      </c>
      <c r="BE184" s="204" t="str">
        <f ca="1">IFERROR(VLOOKUP(NDD!$J$23,INDIRECT(BG183),3,FALSE),"")</f>
        <v/>
      </c>
      <c r="BF184" s="205" t="str">
        <f t="shared" ca="1" si="30"/>
        <v/>
      </c>
      <c r="BG184" s="204" t="str">
        <f t="shared" ca="1" si="31"/>
        <v/>
      </c>
    </row>
    <row r="185" spans="1:59" ht="13.5" customHeight="1" x14ac:dyDescent="0.25">
      <c r="A185" s="38"/>
      <c r="B185" s="38"/>
      <c r="C185" s="38"/>
      <c r="D185" s="38"/>
      <c r="E185" s="38"/>
      <c r="F185" s="38"/>
      <c r="G185" s="38"/>
      <c r="H185" s="38"/>
      <c r="I185" s="38"/>
      <c r="J185" s="38"/>
      <c r="K185" s="38"/>
      <c r="L185" s="38"/>
      <c r="M185" s="38"/>
      <c r="N185" s="38"/>
      <c r="O185" s="38"/>
      <c r="P185" s="38"/>
      <c r="Q185" s="38"/>
      <c r="R185" s="38"/>
      <c r="S185" s="77" t="s">
        <v>3916</v>
      </c>
      <c r="T185" s="76"/>
      <c r="Y185" s="41" t="s">
        <v>554</v>
      </c>
      <c r="Z185" s="41" t="s">
        <v>1798</v>
      </c>
      <c r="AA185" s="41" t="s">
        <v>980</v>
      </c>
      <c r="AB185" s="41"/>
      <c r="AC185" s="41"/>
      <c r="AD185" s="224" t="s">
        <v>266</v>
      </c>
      <c r="AE185" s="224" t="s">
        <v>2235</v>
      </c>
      <c r="AF185" s="225" t="s">
        <v>2051</v>
      </c>
      <c r="AG185" s="223" t="s">
        <v>2236</v>
      </c>
      <c r="AH185" s="199">
        <v>183</v>
      </c>
      <c r="AI185" s="199" t="str">
        <f ca="1">IFERROR(VLOOKUP(NDD!$J$23,INDIRECT(AM184),5,FALSE),"")</f>
        <v/>
      </c>
      <c r="AJ185" s="199" t="str">
        <f t="shared" ca="1" si="27"/>
        <v/>
      </c>
      <c r="AK185" s="199" t="str">
        <f t="shared" ca="1" si="28"/>
        <v/>
      </c>
      <c r="AL185" s="209" t="str">
        <f t="shared" ca="1" si="29"/>
        <v/>
      </c>
      <c r="AM185" s="199" t="str">
        <f t="shared" ca="1" si="24"/>
        <v/>
      </c>
      <c r="AN185" s="204">
        <v>184</v>
      </c>
      <c r="AO185" s="204" t="str">
        <f ca="1">IFERROR(VLOOKUP(NDD!$J$28,INDIRECT(AR184),5,FALSE),"")</f>
        <v/>
      </c>
      <c r="AP185" s="205" t="str">
        <f t="shared" ca="1" si="21"/>
        <v/>
      </c>
      <c r="AQ185" s="204" t="str">
        <f t="shared" ca="1" si="22"/>
        <v/>
      </c>
      <c r="AR185" s="204" t="str">
        <f t="shared" ca="1" si="23"/>
        <v/>
      </c>
      <c r="AS185" s="40" t="s">
        <v>1141</v>
      </c>
      <c r="AT185" s="40"/>
      <c r="AU185" s="40" t="s">
        <v>3951</v>
      </c>
      <c r="AV185" s="40" t="s">
        <v>4267</v>
      </c>
      <c r="AW185" s="40" t="s">
        <v>90</v>
      </c>
      <c r="AX185" s="38"/>
      <c r="AY185" s="38"/>
      <c r="AZ185" s="38"/>
      <c r="BA185" s="38"/>
      <c r="BB185" s="193" t="s">
        <v>279</v>
      </c>
      <c r="BC185" s="193" t="s">
        <v>2052</v>
      </c>
      <c r="BD185" s="204">
        <v>184</v>
      </c>
      <c r="BE185" s="204" t="str">
        <f ca="1">IFERROR(VLOOKUP(NDD!$J$23,INDIRECT(BG184),3,FALSE),"")</f>
        <v/>
      </c>
      <c r="BF185" s="205" t="str">
        <f t="shared" ca="1" si="30"/>
        <v/>
      </c>
      <c r="BG185" s="204" t="str">
        <f t="shared" ca="1" si="31"/>
        <v/>
      </c>
    </row>
    <row r="186" spans="1:59" ht="13.5" customHeight="1" x14ac:dyDescent="0.25">
      <c r="A186" s="38"/>
      <c r="B186" s="38"/>
      <c r="C186" s="38"/>
      <c r="D186" s="38"/>
      <c r="E186" s="38"/>
      <c r="F186" s="38"/>
      <c r="G186" s="38"/>
      <c r="H186" s="38"/>
      <c r="I186" s="38"/>
      <c r="J186" s="38"/>
      <c r="K186" s="38"/>
      <c r="L186" s="38"/>
      <c r="M186" s="38"/>
      <c r="N186" s="38"/>
      <c r="O186" s="38"/>
      <c r="P186" s="38"/>
      <c r="Q186" s="38"/>
      <c r="R186" s="38"/>
      <c r="S186" s="77" t="s">
        <v>329</v>
      </c>
      <c r="T186" s="76" t="s">
        <v>552</v>
      </c>
      <c r="Y186" s="41" t="s">
        <v>981</v>
      </c>
      <c r="Z186" s="41" t="s">
        <v>243</v>
      </c>
      <c r="AA186" s="41" t="s">
        <v>243</v>
      </c>
      <c r="AB186" s="41"/>
      <c r="AC186" s="41"/>
      <c r="AD186" s="224" t="s">
        <v>266</v>
      </c>
      <c r="AE186" s="224" t="s">
        <v>2237</v>
      </c>
      <c r="AF186" s="225" t="s">
        <v>2051</v>
      </c>
      <c r="AG186" s="223" t="s">
        <v>2238</v>
      </c>
      <c r="AH186" s="199">
        <v>184</v>
      </c>
      <c r="AI186" s="199" t="str">
        <f ca="1">IFERROR(VLOOKUP(NDD!$J$23,INDIRECT(AM185),5,FALSE),"")</f>
        <v/>
      </c>
      <c r="AJ186" s="199" t="str">
        <f t="shared" ca="1" si="27"/>
        <v/>
      </c>
      <c r="AK186" s="199" t="str">
        <f t="shared" ca="1" si="28"/>
        <v/>
      </c>
      <c r="AL186" s="209" t="str">
        <f t="shared" ca="1" si="29"/>
        <v/>
      </c>
      <c r="AM186" s="199" t="str">
        <f t="shared" ca="1" si="24"/>
        <v/>
      </c>
      <c r="AN186" s="204">
        <v>185</v>
      </c>
      <c r="AO186" s="204" t="str">
        <f ca="1">IFERROR(VLOOKUP(NDD!$J$28,INDIRECT(AR185),5,FALSE),"")</f>
        <v/>
      </c>
      <c r="AP186" s="205" t="str">
        <f t="shared" ca="1" si="21"/>
        <v/>
      </c>
      <c r="AQ186" s="204" t="str">
        <f t="shared" ca="1" si="22"/>
        <v/>
      </c>
      <c r="AR186" s="204" t="str">
        <f t="shared" ca="1" si="23"/>
        <v/>
      </c>
      <c r="AS186" s="40" t="s">
        <v>1337</v>
      </c>
      <c r="AT186" s="40"/>
      <c r="AU186" s="40" t="s">
        <v>3950</v>
      </c>
      <c r="AV186" s="40" t="s">
        <v>4268</v>
      </c>
      <c r="AW186" s="40" t="s">
        <v>255</v>
      </c>
      <c r="AX186" s="38"/>
      <c r="AY186" s="38"/>
      <c r="AZ186" s="38"/>
      <c r="BA186" s="38"/>
      <c r="BB186" s="193" t="s">
        <v>279</v>
      </c>
      <c r="BC186" s="193" t="s">
        <v>2053</v>
      </c>
      <c r="BD186" s="204">
        <v>185</v>
      </c>
      <c r="BE186" s="204" t="str">
        <f ca="1">IFERROR(VLOOKUP(NDD!$J$23,INDIRECT(BG185),3,FALSE),"")</f>
        <v/>
      </c>
      <c r="BF186" s="205" t="str">
        <f t="shared" ref="BF186:BF206" ca="1" si="32">IFERROR(INDIRECT("BC"&amp;BE186+1),"")</f>
        <v/>
      </c>
      <c r="BG186" s="204" t="str">
        <f t="shared" ref="BG186:BG206" ca="1" si="33">IFERROR("LIST!BB"&amp;BE186+2&amp;":BD250","")</f>
        <v/>
      </c>
    </row>
    <row r="187" spans="1:59" ht="13.5" customHeight="1" x14ac:dyDescent="0.25">
      <c r="A187" s="38"/>
      <c r="B187" s="38"/>
      <c r="C187" s="38"/>
      <c r="D187" s="38"/>
      <c r="E187" s="38"/>
      <c r="F187" s="38"/>
      <c r="G187" s="38"/>
      <c r="H187" s="38"/>
      <c r="I187" s="38"/>
      <c r="J187" s="38"/>
      <c r="K187" s="38"/>
      <c r="L187" s="38"/>
      <c r="M187" s="38"/>
      <c r="N187" s="38"/>
      <c r="O187" s="38"/>
      <c r="P187" s="38"/>
      <c r="Q187" s="38"/>
      <c r="R187" s="38"/>
      <c r="S187" s="77" t="s">
        <v>3917</v>
      </c>
      <c r="T187" s="76"/>
      <c r="Y187" s="41" t="s">
        <v>847</v>
      </c>
      <c r="Z187" s="41" t="s">
        <v>1855</v>
      </c>
      <c r="AA187" s="41" t="s">
        <v>848</v>
      </c>
      <c r="AB187" s="41"/>
      <c r="AC187" s="41"/>
      <c r="AD187" s="224" t="s">
        <v>266</v>
      </c>
      <c r="AE187" s="224" t="s">
        <v>2239</v>
      </c>
      <c r="AF187" s="225" t="s">
        <v>2051</v>
      </c>
      <c r="AG187" s="223" t="s">
        <v>2240</v>
      </c>
      <c r="AH187" s="199">
        <v>185</v>
      </c>
      <c r="AI187" s="199" t="str">
        <f ca="1">IFERROR(VLOOKUP(NDD!$J$23,INDIRECT(AM186),5,FALSE),"")</f>
        <v/>
      </c>
      <c r="AJ187" s="199" t="str">
        <f t="shared" ca="1" si="27"/>
        <v/>
      </c>
      <c r="AK187" s="199" t="str">
        <f t="shared" ca="1" si="28"/>
        <v/>
      </c>
      <c r="AL187" s="209" t="str">
        <f t="shared" ca="1" si="29"/>
        <v/>
      </c>
      <c r="AM187" s="199" t="str">
        <f t="shared" ca="1" si="24"/>
        <v/>
      </c>
      <c r="AN187" s="204">
        <v>186</v>
      </c>
      <c r="AO187" s="204" t="str">
        <f ca="1">IFERROR(VLOOKUP(NDD!$J$28,INDIRECT(AR186),5,FALSE),"")</f>
        <v/>
      </c>
      <c r="AP187" s="205" t="str">
        <f t="shared" ca="1" si="21"/>
        <v/>
      </c>
      <c r="AQ187" s="204" t="str">
        <f t="shared" ca="1" si="22"/>
        <v/>
      </c>
      <c r="AR187" s="204" t="str">
        <f t="shared" ca="1" si="23"/>
        <v/>
      </c>
      <c r="AS187" s="40" t="s">
        <v>1911</v>
      </c>
      <c r="AT187" s="40"/>
      <c r="AU187" s="40" t="s">
        <v>2916</v>
      </c>
      <c r="AV187" s="40" t="s">
        <v>1949</v>
      </c>
      <c r="AW187" s="40"/>
      <c r="AX187" s="38"/>
      <c r="AY187" s="38"/>
      <c r="AZ187" s="38"/>
      <c r="BA187" s="38"/>
      <c r="BB187" s="193" t="s">
        <v>279</v>
      </c>
      <c r="BC187" s="193" t="s">
        <v>2093</v>
      </c>
      <c r="BD187" s="204">
        <v>186</v>
      </c>
      <c r="BE187" s="204" t="str">
        <f ca="1">IFERROR(VLOOKUP(NDD!$J$23,INDIRECT(BG186),3,FALSE),"")</f>
        <v/>
      </c>
      <c r="BF187" s="205" t="str">
        <f t="shared" ca="1" si="32"/>
        <v/>
      </c>
      <c r="BG187" s="204" t="str">
        <f t="shared" ca="1" si="33"/>
        <v/>
      </c>
    </row>
    <row r="188" spans="1:59" ht="13.5" customHeight="1" x14ac:dyDescent="0.25">
      <c r="A188" s="38"/>
      <c r="B188" s="38"/>
      <c r="C188" s="38"/>
      <c r="D188" s="38"/>
      <c r="E188" s="38"/>
      <c r="F188" s="38"/>
      <c r="G188" s="38"/>
      <c r="H188" s="38"/>
      <c r="I188" s="38"/>
      <c r="J188" s="38"/>
      <c r="K188" s="38"/>
      <c r="L188" s="38"/>
      <c r="M188" s="38"/>
      <c r="N188" s="38"/>
      <c r="O188" s="38"/>
      <c r="P188" s="38"/>
      <c r="Q188" s="38"/>
      <c r="R188" s="38"/>
      <c r="S188" s="77" t="s">
        <v>330</v>
      </c>
      <c r="T188" s="76" t="s">
        <v>574</v>
      </c>
      <c r="Y188" s="41" t="s">
        <v>986</v>
      </c>
      <c r="Z188" s="41" t="s">
        <v>1799</v>
      </c>
      <c r="AA188" s="41" t="s">
        <v>987</v>
      </c>
      <c r="AB188" s="41"/>
      <c r="AC188" s="41"/>
      <c r="AD188" s="224" t="s">
        <v>266</v>
      </c>
      <c r="AE188" s="224" t="s">
        <v>684</v>
      </c>
      <c r="AF188" s="225" t="s">
        <v>2051</v>
      </c>
      <c r="AG188" s="223" t="s">
        <v>2241</v>
      </c>
      <c r="AH188" s="199">
        <v>186</v>
      </c>
      <c r="AI188" s="199" t="str">
        <f ca="1">IFERROR(VLOOKUP(NDD!$J$23,INDIRECT(AM187),5,FALSE),"")</f>
        <v/>
      </c>
      <c r="AJ188" s="199" t="str">
        <f t="shared" ca="1" si="27"/>
        <v/>
      </c>
      <c r="AK188" s="199" t="str">
        <f t="shared" ca="1" si="28"/>
        <v/>
      </c>
      <c r="AL188" s="209" t="str">
        <f t="shared" ca="1" si="29"/>
        <v/>
      </c>
      <c r="AM188" s="199" t="str">
        <f t="shared" ca="1" si="24"/>
        <v/>
      </c>
      <c r="AN188" s="204">
        <v>187</v>
      </c>
      <c r="AO188" s="204" t="str">
        <f ca="1">IFERROR(VLOOKUP(NDD!$J$28,INDIRECT(AR187),5,FALSE),"")</f>
        <v/>
      </c>
      <c r="AP188" s="205" t="str">
        <f t="shared" ca="1" si="21"/>
        <v/>
      </c>
      <c r="AQ188" s="204" t="str">
        <f t="shared" ca="1" si="22"/>
        <v/>
      </c>
      <c r="AR188" s="204" t="str">
        <f t="shared" ca="1" si="23"/>
        <v/>
      </c>
      <c r="AS188" s="40" t="s">
        <v>2917</v>
      </c>
      <c r="AT188" s="40"/>
      <c r="AU188" s="40" t="s">
        <v>2918</v>
      </c>
      <c r="AV188" s="40" t="s">
        <v>2919</v>
      </c>
      <c r="AW188" s="40" t="s">
        <v>2748</v>
      </c>
      <c r="AX188" s="38"/>
      <c r="AY188" s="38"/>
      <c r="AZ188" s="38"/>
      <c r="BA188" s="38"/>
      <c r="BB188" s="193" t="s">
        <v>279</v>
      </c>
      <c r="BC188" s="193" t="s">
        <v>2144</v>
      </c>
      <c r="BD188" s="204">
        <v>187</v>
      </c>
      <c r="BE188" s="204" t="str">
        <f ca="1">IFERROR(VLOOKUP(NDD!$J$23,INDIRECT(BG187),3,FALSE),"")</f>
        <v/>
      </c>
      <c r="BF188" s="205" t="str">
        <f t="shared" ca="1" si="32"/>
        <v/>
      </c>
      <c r="BG188" s="204" t="str">
        <f t="shared" ca="1" si="33"/>
        <v/>
      </c>
    </row>
    <row r="189" spans="1:59" ht="13.5" customHeight="1" x14ac:dyDescent="0.25">
      <c r="A189" s="38"/>
      <c r="B189" s="38"/>
      <c r="C189" s="38"/>
      <c r="D189" s="38"/>
      <c r="E189" s="38"/>
      <c r="F189" s="38"/>
      <c r="G189" s="38"/>
      <c r="H189" s="38"/>
      <c r="I189" s="38"/>
      <c r="J189" s="38"/>
      <c r="K189" s="38"/>
      <c r="L189" s="38"/>
      <c r="M189" s="38"/>
      <c r="N189" s="38"/>
      <c r="O189" s="38"/>
      <c r="P189" s="38"/>
      <c r="Q189" s="38"/>
      <c r="R189" s="38"/>
      <c r="S189" s="77" t="s">
        <v>2961</v>
      </c>
      <c r="T189" s="76"/>
      <c r="Y189" s="41" t="s">
        <v>909</v>
      </c>
      <c r="Z189" s="41" t="s">
        <v>1801</v>
      </c>
      <c r="AA189" s="41" t="s">
        <v>910</v>
      </c>
      <c r="AB189" s="41"/>
      <c r="AC189" s="41"/>
      <c r="AD189" s="224" t="s">
        <v>266</v>
      </c>
      <c r="AE189" s="224" t="s">
        <v>649</v>
      </c>
      <c r="AF189" s="225" t="s">
        <v>2051</v>
      </c>
      <c r="AG189" s="223" t="s">
        <v>2242</v>
      </c>
      <c r="AH189" s="199">
        <v>187</v>
      </c>
      <c r="AI189" s="199" t="str">
        <f ca="1">IFERROR(VLOOKUP(NDD!$J$23,INDIRECT(AM188),5,FALSE),"")</f>
        <v/>
      </c>
      <c r="AJ189" s="199" t="str">
        <f t="shared" ca="1" si="27"/>
        <v/>
      </c>
      <c r="AK189" s="199" t="str">
        <f t="shared" ca="1" si="28"/>
        <v/>
      </c>
      <c r="AL189" s="209" t="str">
        <f t="shared" ca="1" si="29"/>
        <v/>
      </c>
      <c r="AM189" s="199" t="str">
        <f t="shared" ca="1" si="24"/>
        <v/>
      </c>
      <c r="AN189" s="204">
        <v>188</v>
      </c>
      <c r="AO189" s="204" t="str">
        <f ca="1">IFERROR(VLOOKUP(NDD!$J$28,INDIRECT(AR188),5,FALSE),"")</f>
        <v/>
      </c>
      <c r="AP189" s="205" t="str">
        <f t="shared" ca="1" si="21"/>
        <v/>
      </c>
      <c r="AQ189" s="204" t="str">
        <f t="shared" ca="1" si="22"/>
        <v/>
      </c>
      <c r="AR189" s="204" t="str">
        <f t="shared" ca="1" si="23"/>
        <v/>
      </c>
      <c r="AS189" s="40" t="s">
        <v>2920</v>
      </c>
      <c r="AT189" s="40"/>
      <c r="AU189" s="40" t="s">
        <v>2921</v>
      </c>
      <c r="AV189" s="40" t="s">
        <v>2922</v>
      </c>
      <c r="AW189" s="40" t="s">
        <v>2759</v>
      </c>
      <c r="AX189" s="38"/>
      <c r="AY189" s="38"/>
      <c r="AZ189" s="38"/>
      <c r="BA189" s="38"/>
      <c r="BB189" s="193" t="s">
        <v>3813</v>
      </c>
      <c r="BC189" s="193" t="s">
        <v>2051</v>
      </c>
      <c r="BD189" s="204">
        <v>188</v>
      </c>
      <c r="BE189" s="204" t="str">
        <f ca="1">IFERROR(VLOOKUP(NDD!$J$23,INDIRECT(BG188),3,FALSE),"")</f>
        <v/>
      </c>
      <c r="BF189" s="205" t="str">
        <f t="shared" ca="1" si="32"/>
        <v/>
      </c>
      <c r="BG189" s="204" t="str">
        <f t="shared" ca="1" si="33"/>
        <v/>
      </c>
    </row>
    <row r="190" spans="1:59" ht="13.5" customHeight="1" x14ac:dyDescent="0.25">
      <c r="A190" s="38"/>
      <c r="B190" s="38"/>
      <c r="C190" s="38"/>
      <c r="D190" s="38"/>
      <c r="E190" s="38"/>
      <c r="F190" s="38"/>
      <c r="G190" s="38"/>
      <c r="H190" s="38"/>
      <c r="I190" s="38"/>
      <c r="J190" s="38"/>
      <c r="K190" s="38"/>
      <c r="L190" s="38"/>
      <c r="M190" s="38"/>
      <c r="N190" s="38"/>
      <c r="O190" s="38"/>
      <c r="P190" s="38"/>
      <c r="Q190" s="38"/>
      <c r="R190" s="38"/>
      <c r="S190" s="77" t="s">
        <v>3918</v>
      </c>
      <c r="T190" s="76"/>
      <c r="Y190" s="41" t="s">
        <v>916</v>
      </c>
      <c r="Z190" s="41" t="s">
        <v>1800</v>
      </c>
      <c r="AA190" s="41" t="s">
        <v>917</v>
      </c>
      <c r="AB190" s="41"/>
      <c r="AC190" s="41"/>
      <c r="AD190" s="224" t="s">
        <v>266</v>
      </c>
      <c r="AE190" s="224" t="s">
        <v>707</v>
      </c>
      <c r="AF190" s="225" t="s">
        <v>2051</v>
      </c>
      <c r="AG190" s="223" t="s">
        <v>2243</v>
      </c>
      <c r="AH190" s="199">
        <v>188</v>
      </c>
      <c r="AI190" s="199" t="str">
        <f ca="1">IFERROR(VLOOKUP(NDD!$J$23,INDIRECT(AM189),5,FALSE),"")</f>
        <v/>
      </c>
      <c r="AJ190" s="199" t="str">
        <f t="shared" ca="1" si="27"/>
        <v/>
      </c>
      <c r="AK190" s="199" t="str">
        <f t="shared" ca="1" si="28"/>
        <v/>
      </c>
      <c r="AL190" s="209" t="str">
        <f t="shared" ca="1" si="29"/>
        <v/>
      </c>
      <c r="AM190" s="199" t="str">
        <f t="shared" ca="1" si="24"/>
        <v/>
      </c>
      <c r="AN190" s="204">
        <v>189</v>
      </c>
      <c r="AO190" s="204" t="str">
        <f ca="1">IFERROR(VLOOKUP(NDD!$J$28,INDIRECT(AR189),5,FALSE),"")</f>
        <v/>
      </c>
      <c r="AP190" s="205" t="str">
        <f t="shared" ca="1" si="21"/>
        <v/>
      </c>
      <c r="AQ190" s="204" t="str">
        <f t="shared" ca="1" si="22"/>
        <v/>
      </c>
      <c r="AR190" s="204" t="str">
        <f t="shared" ca="1" si="23"/>
        <v/>
      </c>
      <c r="AS190" s="40" t="s">
        <v>1338</v>
      </c>
      <c r="AT190" s="40"/>
      <c r="AU190" s="40" t="s">
        <v>3962</v>
      </c>
      <c r="AV190" s="40" t="s">
        <v>4269</v>
      </c>
      <c r="AW190" s="40" t="s">
        <v>91</v>
      </c>
      <c r="AX190" s="38"/>
      <c r="AY190" s="38"/>
      <c r="AZ190" s="38"/>
      <c r="BA190" s="38"/>
      <c r="BB190" s="193" t="s">
        <v>3813</v>
      </c>
      <c r="BC190" s="193" t="s">
        <v>2052</v>
      </c>
      <c r="BD190" s="204">
        <v>189</v>
      </c>
      <c r="BE190" s="204" t="str">
        <f ca="1">IFERROR(VLOOKUP(NDD!$J$23,INDIRECT(BG189),3,FALSE),"")</f>
        <v/>
      </c>
      <c r="BF190" s="205" t="str">
        <f t="shared" ca="1" si="32"/>
        <v/>
      </c>
      <c r="BG190" s="204" t="str">
        <f t="shared" ca="1" si="33"/>
        <v/>
      </c>
    </row>
    <row r="191" spans="1:59" ht="13.5" customHeight="1" x14ac:dyDescent="0.25">
      <c r="A191" s="38"/>
      <c r="B191" s="38"/>
      <c r="C191" s="38"/>
      <c r="D191" s="38"/>
      <c r="E191" s="38"/>
      <c r="F191" s="38"/>
      <c r="G191" s="38"/>
      <c r="H191" s="38"/>
      <c r="I191" s="38"/>
      <c r="J191" s="38"/>
      <c r="K191" s="38"/>
      <c r="L191" s="38"/>
      <c r="M191" s="38"/>
      <c r="N191" s="38"/>
      <c r="O191" s="38"/>
      <c r="P191" s="38"/>
      <c r="Q191" s="38"/>
      <c r="R191" s="38"/>
      <c r="S191" s="77" t="s">
        <v>3919</v>
      </c>
      <c r="T191" s="76"/>
      <c r="Y191" s="41" t="s">
        <v>967</v>
      </c>
      <c r="Z191" s="41" t="s">
        <v>1859</v>
      </c>
      <c r="AA191" s="41" t="s">
        <v>968</v>
      </c>
      <c r="AB191" s="41"/>
      <c r="AC191" s="41"/>
      <c r="AD191" s="224" t="s">
        <v>266</v>
      </c>
      <c r="AE191" s="224" t="s">
        <v>677</v>
      </c>
      <c r="AF191" s="225" t="s">
        <v>2051</v>
      </c>
      <c r="AG191" s="223" t="s">
        <v>2244</v>
      </c>
      <c r="AH191" s="199">
        <v>189</v>
      </c>
      <c r="AI191" s="199" t="str">
        <f ca="1">IFERROR(VLOOKUP(NDD!$J$23,INDIRECT(AM190),5,FALSE),"")</f>
        <v/>
      </c>
      <c r="AJ191" s="199" t="str">
        <f t="shared" ca="1" si="27"/>
        <v/>
      </c>
      <c r="AK191" s="199" t="str">
        <f t="shared" ca="1" si="28"/>
        <v/>
      </c>
      <c r="AL191" s="209" t="str">
        <f t="shared" ca="1" si="29"/>
        <v/>
      </c>
      <c r="AM191" s="199" t="str">
        <f t="shared" ca="1" si="24"/>
        <v/>
      </c>
      <c r="AN191" s="204">
        <v>190</v>
      </c>
      <c r="AO191" s="204" t="str">
        <f ca="1">IFERROR(VLOOKUP(NDD!$J$28,INDIRECT(AR190),5,FALSE),"")</f>
        <v/>
      </c>
      <c r="AP191" s="205" t="str">
        <f t="shared" ca="1" si="21"/>
        <v/>
      </c>
      <c r="AQ191" s="204" t="str">
        <f t="shared" ca="1" si="22"/>
        <v/>
      </c>
      <c r="AR191" s="204" t="str">
        <f t="shared" ca="1" si="23"/>
        <v/>
      </c>
      <c r="AS191" s="40" t="s">
        <v>2923</v>
      </c>
      <c r="AT191" s="40"/>
      <c r="AU191" s="40" t="s">
        <v>411</v>
      </c>
      <c r="AV191" s="40" t="s">
        <v>2924</v>
      </c>
      <c r="AW191" s="40" t="s">
        <v>2759</v>
      </c>
      <c r="AX191" s="38"/>
      <c r="AY191" s="38"/>
      <c r="AZ191" s="38"/>
      <c r="BA191" s="38"/>
      <c r="BB191" s="193" t="s">
        <v>3813</v>
      </c>
      <c r="BC191" s="193" t="s">
        <v>2137</v>
      </c>
      <c r="BD191" s="204">
        <v>190</v>
      </c>
      <c r="BE191" s="204" t="str">
        <f ca="1">IFERROR(VLOOKUP(NDD!$J$23,INDIRECT(BG190),3,FALSE),"")</f>
        <v/>
      </c>
      <c r="BF191" s="205" t="str">
        <f t="shared" ca="1" si="32"/>
        <v/>
      </c>
      <c r="BG191" s="204" t="str">
        <f t="shared" ca="1" si="33"/>
        <v/>
      </c>
    </row>
    <row r="192" spans="1:59" ht="13.5" customHeight="1" x14ac:dyDescent="0.25">
      <c r="A192" s="38"/>
      <c r="B192" s="38"/>
      <c r="C192" s="38"/>
      <c r="D192" s="38"/>
      <c r="E192" s="38"/>
      <c r="F192" s="38"/>
      <c r="G192" s="38"/>
      <c r="H192" s="38"/>
      <c r="I192" s="38"/>
      <c r="J192" s="38"/>
      <c r="K192" s="38"/>
      <c r="L192" s="38"/>
      <c r="M192" s="38"/>
      <c r="N192" s="38"/>
      <c r="O192" s="38"/>
      <c r="P192" s="38"/>
      <c r="Q192" s="38"/>
      <c r="R192" s="38"/>
      <c r="S192" s="77" t="s">
        <v>2805</v>
      </c>
      <c r="T192" s="76"/>
      <c r="Y192" s="41" t="s">
        <v>1038</v>
      </c>
      <c r="Z192" s="41" t="s">
        <v>84</v>
      </c>
      <c r="AA192" s="41" t="s">
        <v>84</v>
      </c>
      <c r="AB192" s="41"/>
      <c r="AC192" s="41"/>
      <c r="AD192" s="224" t="s">
        <v>266</v>
      </c>
      <c r="AE192" s="224" t="s">
        <v>2057</v>
      </c>
      <c r="AF192" s="225" t="s">
        <v>2052</v>
      </c>
      <c r="AG192" s="223" t="s">
        <v>2184</v>
      </c>
      <c r="AH192" s="199">
        <v>190</v>
      </c>
      <c r="AI192" s="199" t="str">
        <f ca="1">IFERROR(VLOOKUP(NDD!$J$23,INDIRECT(AM191),5,FALSE),"")</f>
        <v/>
      </c>
      <c r="AJ192" s="199" t="str">
        <f t="shared" ca="1" si="27"/>
        <v/>
      </c>
      <c r="AK192" s="199" t="str">
        <f t="shared" ca="1" si="28"/>
        <v/>
      </c>
      <c r="AL192" s="209" t="str">
        <f t="shared" ca="1" si="29"/>
        <v/>
      </c>
      <c r="AM192" s="199" t="str">
        <f t="shared" ca="1" si="24"/>
        <v/>
      </c>
      <c r="AN192" s="204">
        <v>191</v>
      </c>
      <c r="AO192" s="204" t="str">
        <f ca="1">IFERROR(VLOOKUP(NDD!$J$28,INDIRECT(AR191),5,FALSE),"")</f>
        <v/>
      </c>
      <c r="AP192" s="205" t="str">
        <f t="shared" ca="1" si="21"/>
        <v/>
      </c>
      <c r="AQ192" s="204" t="str">
        <f t="shared" ca="1" si="22"/>
        <v/>
      </c>
      <c r="AR192" s="204" t="str">
        <f t="shared" ca="1" si="23"/>
        <v/>
      </c>
      <c r="AS192" s="40" t="s">
        <v>1142</v>
      </c>
      <c r="AT192" s="40"/>
      <c r="AU192" s="40" t="s">
        <v>359</v>
      </c>
      <c r="AV192" s="40" t="s">
        <v>4270</v>
      </c>
      <c r="AW192" s="40" t="s">
        <v>1339</v>
      </c>
      <c r="AX192" s="38"/>
      <c r="AY192" s="38"/>
      <c r="AZ192" s="38"/>
      <c r="BA192" s="38"/>
      <c r="BB192" s="193" t="s">
        <v>3813</v>
      </c>
      <c r="BC192" s="193" t="s">
        <v>2053</v>
      </c>
      <c r="BD192" s="204">
        <v>191</v>
      </c>
      <c r="BE192" s="204" t="str">
        <f ca="1">IFERROR(VLOOKUP(NDD!$J$23,INDIRECT(BG191),3,FALSE),"")</f>
        <v/>
      </c>
      <c r="BF192" s="205" t="str">
        <f t="shared" ca="1" si="32"/>
        <v/>
      </c>
      <c r="BG192" s="204" t="str">
        <f t="shared" ca="1" si="33"/>
        <v/>
      </c>
    </row>
    <row r="193" spans="1:59" ht="13.5" customHeight="1" x14ac:dyDescent="0.25">
      <c r="A193" s="38"/>
      <c r="B193" s="38"/>
      <c r="C193" s="38"/>
      <c r="D193" s="38"/>
      <c r="E193" s="38"/>
      <c r="F193" s="38"/>
      <c r="G193" s="38"/>
      <c r="H193" s="38"/>
      <c r="I193" s="38"/>
      <c r="J193" s="38"/>
      <c r="K193" s="38"/>
      <c r="L193" s="38"/>
      <c r="M193" s="38"/>
      <c r="N193" s="38"/>
      <c r="O193" s="38"/>
      <c r="P193" s="38"/>
      <c r="Q193" s="38"/>
      <c r="R193" s="38"/>
      <c r="S193" s="77" t="s">
        <v>3029</v>
      </c>
      <c r="T193" s="76"/>
      <c r="Y193" s="41" t="s">
        <v>1003</v>
      </c>
      <c r="Z193" s="41" t="s">
        <v>1004</v>
      </c>
      <c r="AA193" s="41" t="s">
        <v>1004</v>
      </c>
      <c r="AB193" s="41"/>
      <c r="AC193" s="41"/>
      <c r="AD193" s="224" t="s">
        <v>266</v>
      </c>
      <c r="AE193" s="224" t="s">
        <v>2057</v>
      </c>
      <c r="AF193" s="225" t="s">
        <v>2052</v>
      </c>
      <c r="AG193" s="223" t="s">
        <v>3551</v>
      </c>
      <c r="AH193" s="199">
        <v>191</v>
      </c>
      <c r="AI193" s="199" t="str">
        <f ca="1">IFERROR(VLOOKUP(NDD!$J$23,INDIRECT(AM192),5,FALSE),"")</f>
        <v/>
      </c>
      <c r="AJ193" s="199" t="str">
        <f t="shared" ca="1" si="27"/>
        <v/>
      </c>
      <c r="AK193" s="199" t="str">
        <f t="shared" ca="1" si="28"/>
        <v/>
      </c>
      <c r="AL193" s="209" t="str">
        <f t="shared" ca="1" si="29"/>
        <v/>
      </c>
      <c r="AM193" s="199" t="str">
        <f t="shared" ca="1" si="24"/>
        <v/>
      </c>
      <c r="AN193" s="204">
        <v>192</v>
      </c>
      <c r="AO193" s="204" t="str">
        <f ca="1">IFERROR(VLOOKUP(NDD!$J$28,INDIRECT(AR192),5,FALSE),"")</f>
        <v/>
      </c>
      <c r="AP193" s="205" t="str">
        <f t="shared" ca="1" si="21"/>
        <v/>
      </c>
      <c r="AQ193" s="204" t="str">
        <f t="shared" ca="1" si="22"/>
        <v/>
      </c>
      <c r="AR193" s="204" t="str">
        <f t="shared" ca="1" si="23"/>
        <v/>
      </c>
      <c r="AS193" s="40" t="s">
        <v>212</v>
      </c>
      <c r="AT193" s="40"/>
      <c r="AU193" s="40" t="s">
        <v>3964</v>
      </c>
      <c r="AV193" s="40" t="s">
        <v>4271</v>
      </c>
      <c r="AW193" s="40" t="s">
        <v>225</v>
      </c>
      <c r="AX193" s="38"/>
      <c r="AY193" s="38"/>
      <c r="AZ193" s="38"/>
      <c r="BA193" s="38"/>
      <c r="BB193" s="193" t="s">
        <v>3813</v>
      </c>
      <c r="BC193" s="193" t="s">
        <v>2093</v>
      </c>
      <c r="BD193" s="204">
        <v>192</v>
      </c>
      <c r="BE193" s="204" t="str">
        <f ca="1">IFERROR(VLOOKUP(NDD!$J$23,INDIRECT(BG192),3,FALSE),"")</f>
        <v/>
      </c>
      <c r="BF193" s="205" t="str">
        <f t="shared" ca="1" si="32"/>
        <v/>
      </c>
      <c r="BG193" s="204" t="str">
        <f t="shared" ca="1" si="33"/>
        <v/>
      </c>
    </row>
    <row r="194" spans="1:59" ht="13.5" customHeight="1" x14ac:dyDescent="0.25">
      <c r="A194" s="38"/>
      <c r="B194" s="38"/>
      <c r="C194" s="38"/>
      <c r="D194" s="38"/>
      <c r="E194" s="38"/>
      <c r="F194" s="38"/>
      <c r="G194" s="38"/>
      <c r="H194" s="38"/>
      <c r="I194" s="38"/>
      <c r="J194" s="38"/>
      <c r="K194" s="38"/>
      <c r="L194" s="38"/>
      <c r="M194" s="38"/>
      <c r="N194" s="38"/>
      <c r="O194" s="38"/>
      <c r="P194" s="38"/>
      <c r="Q194" s="38"/>
      <c r="R194" s="38"/>
      <c r="S194" s="77" t="s">
        <v>3331</v>
      </c>
      <c r="T194" s="76"/>
      <c r="Y194" s="41" t="s">
        <v>1047</v>
      </c>
      <c r="Z194" s="41" t="s">
        <v>216</v>
      </c>
      <c r="AA194" s="41" t="s">
        <v>1048</v>
      </c>
      <c r="AB194" s="41"/>
      <c r="AC194" s="41"/>
      <c r="AD194" s="224" t="s">
        <v>266</v>
      </c>
      <c r="AE194" s="224" t="s">
        <v>2057</v>
      </c>
      <c r="AF194" s="225" t="s">
        <v>2052</v>
      </c>
      <c r="AG194" s="223" t="s">
        <v>2688</v>
      </c>
      <c r="AH194" s="199">
        <v>192</v>
      </c>
      <c r="AI194" s="199" t="str">
        <f ca="1">IFERROR(VLOOKUP(NDD!$J$23,INDIRECT(AM193),5,FALSE),"")</f>
        <v/>
      </c>
      <c r="AJ194" s="199" t="str">
        <f t="shared" ca="1" si="27"/>
        <v/>
      </c>
      <c r="AK194" s="199" t="str">
        <f t="shared" ca="1" si="28"/>
        <v/>
      </c>
      <c r="AL194" s="209" t="str">
        <f t="shared" ca="1" si="29"/>
        <v/>
      </c>
      <c r="AM194" s="199" t="str">
        <f t="shared" ca="1" si="24"/>
        <v/>
      </c>
      <c r="AN194" s="204">
        <v>193</v>
      </c>
      <c r="AO194" s="204" t="str">
        <f ca="1">IFERROR(VLOOKUP(NDD!$J$28,INDIRECT(AR193),5,FALSE),"")</f>
        <v/>
      </c>
      <c r="AP194" s="205" t="str">
        <f t="shared" ca="1" si="21"/>
        <v/>
      </c>
      <c r="AQ194" s="204" t="str">
        <f t="shared" ca="1" si="22"/>
        <v/>
      </c>
      <c r="AR194" s="204" t="str">
        <f t="shared" ca="1" si="23"/>
        <v/>
      </c>
      <c r="AS194" s="40" t="s">
        <v>2925</v>
      </c>
      <c r="AT194" s="40"/>
      <c r="AU194" s="40" t="s">
        <v>2926</v>
      </c>
      <c r="AV194" s="40" t="s">
        <v>2927</v>
      </c>
      <c r="AW194" s="40" t="s">
        <v>2759</v>
      </c>
      <c r="AX194" s="38"/>
      <c r="AY194" s="38"/>
      <c r="AZ194" s="38"/>
      <c r="BA194" s="38"/>
      <c r="BB194" s="193" t="s">
        <v>3813</v>
      </c>
      <c r="BC194" s="193" t="s">
        <v>2144</v>
      </c>
      <c r="BD194" s="204">
        <v>193</v>
      </c>
      <c r="BE194" s="204" t="str">
        <f ca="1">IFERROR(VLOOKUP(NDD!$J$23,INDIRECT(BG193),3,FALSE),"")</f>
        <v/>
      </c>
      <c r="BF194" s="205" t="str">
        <f t="shared" ca="1" si="32"/>
        <v/>
      </c>
      <c r="BG194" s="204" t="str">
        <f t="shared" ca="1" si="33"/>
        <v/>
      </c>
    </row>
    <row r="195" spans="1:59" ht="13.5" customHeight="1" x14ac:dyDescent="0.25">
      <c r="A195" s="38"/>
      <c r="B195" s="38"/>
      <c r="C195" s="38"/>
      <c r="D195" s="38"/>
      <c r="E195" s="38"/>
      <c r="F195" s="38"/>
      <c r="G195" s="38"/>
      <c r="H195" s="38"/>
      <c r="I195" s="38"/>
      <c r="J195" s="38"/>
      <c r="K195" s="38"/>
      <c r="L195" s="38"/>
      <c r="M195" s="38"/>
      <c r="N195" s="38"/>
      <c r="O195" s="38"/>
      <c r="P195" s="38"/>
      <c r="Q195" s="38"/>
      <c r="R195" s="38"/>
      <c r="S195" s="77" t="s">
        <v>3920</v>
      </c>
      <c r="T195" s="76"/>
      <c r="Y195" s="41" t="s">
        <v>993</v>
      </c>
      <c r="Z195" s="41" t="s">
        <v>1802</v>
      </c>
      <c r="AA195" s="41" t="s">
        <v>994</v>
      </c>
      <c r="AB195" s="41"/>
      <c r="AC195" s="41"/>
      <c r="AD195" s="224" t="s">
        <v>266</v>
      </c>
      <c r="AE195" s="224" t="s">
        <v>2057</v>
      </c>
      <c r="AF195" s="225" t="s">
        <v>2052</v>
      </c>
      <c r="AG195" s="223" t="s">
        <v>3552</v>
      </c>
      <c r="AH195" s="199">
        <v>193</v>
      </c>
      <c r="AI195" s="199" t="str">
        <f ca="1">IFERROR(VLOOKUP(NDD!$J$23,INDIRECT(AM194),5,FALSE),"")</f>
        <v/>
      </c>
      <c r="AJ195" s="199" t="str">
        <f t="shared" ca="1" si="27"/>
        <v/>
      </c>
      <c r="AK195" s="199" t="str">
        <f t="shared" ca="1" si="28"/>
        <v/>
      </c>
      <c r="AL195" s="209" t="str">
        <f t="shared" ca="1" si="29"/>
        <v/>
      </c>
      <c r="AM195" s="199" t="str">
        <f t="shared" ca="1" si="24"/>
        <v/>
      </c>
      <c r="AN195" s="204">
        <v>194</v>
      </c>
      <c r="AO195" s="204" t="str">
        <f ca="1">IFERROR(VLOOKUP(NDD!$J$28,INDIRECT(AR194),5,FALSE),"")</f>
        <v/>
      </c>
      <c r="AP195" s="205" t="str">
        <f t="shared" ref="AP195:AP258" ca="1" si="34">IFERROR(INDIRECT("AL"&amp;AO195+1),"")</f>
        <v/>
      </c>
      <c r="AQ195" s="204" t="str">
        <f t="shared" ref="AQ195:AQ258" ca="1" si="35">IFERROR(INDIRECT("AK"&amp;AO195+1),"")</f>
        <v/>
      </c>
      <c r="AR195" s="204" t="str">
        <f t="shared" ref="AR195:AR258" ca="1" si="36">IFERROR("LIST!AJ"&amp;AO195+2&amp;":AN960","")</f>
        <v/>
      </c>
      <c r="AS195" s="40" t="s">
        <v>1340</v>
      </c>
      <c r="AT195" s="40"/>
      <c r="AU195" s="40" t="s">
        <v>4099</v>
      </c>
      <c r="AV195" s="40" t="s">
        <v>4272</v>
      </c>
      <c r="AW195" s="40" t="s">
        <v>130</v>
      </c>
      <c r="AX195" s="38"/>
      <c r="AY195" s="38"/>
      <c r="AZ195" s="38"/>
      <c r="BA195" s="38"/>
      <c r="BB195" s="193" t="s">
        <v>280</v>
      </c>
      <c r="BC195" s="193" t="s">
        <v>2087</v>
      </c>
      <c r="BD195" s="204">
        <v>194</v>
      </c>
      <c r="BE195" s="204" t="str">
        <f ca="1">IFERROR(VLOOKUP(NDD!$J$23,INDIRECT(BG194),3,FALSE),"")</f>
        <v/>
      </c>
      <c r="BF195" s="205" t="str">
        <f t="shared" ca="1" si="32"/>
        <v/>
      </c>
      <c r="BG195" s="204" t="str">
        <f t="shared" ca="1" si="33"/>
        <v/>
      </c>
    </row>
    <row r="196" spans="1:59" ht="13.5" customHeight="1" x14ac:dyDescent="0.25">
      <c r="A196" s="38"/>
      <c r="B196" s="38"/>
      <c r="C196" s="38"/>
      <c r="D196" s="38"/>
      <c r="E196" s="38"/>
      <c r="F196" s="38"/>
      <c r="G196" s="38"/>
      <c r="H196" s="38"/>
      <c r="I196" s="38"/>
      <c r="J196" s="38"/>
      <c r="K196" s="38"/>
      <c r="L196" s="38"/>
      <c r="M196" s="38"/>
      <c r="N196" s="38"/>
      <c r="O196" s="38"/>
      <c r="P196" s="38"/>
      <c r="Q196" s="38"/>
      <c r="R196" s="38"/>
      <c r="S196" s="77" t="s">
        <v>2831</v>
      </c>
      <c r="T196" s="76"/>
      <c r="Y196" s="41" t="s">
        <v>1000</v>
      </c>
      <c r="Z196" s="41" t="s">
        <v>1803</v>
      </c>
      <c r="AA196" s="41" t="s">
        <v>1001</v>
      </c>
      <c r="AB196" s="41"/>
      <c r="AC196" s="41"/>
      <c r="AD196" s="224" t="s">
        <v>266</v>
      </c>
      <c r="AE196" s="224" t="s">
        <v>2057</v>
      </c>
      <c r="AF196" s="225" t="s">
        <v>2052</v>
      </c>
      <c r="AG196" s="223" t="s">
        <v>3553</v>
      </c>
      <c r="AH196" s="199">
        <v>194</v>
      </c>
      <c r="AI196" s="199" t="str">
        <f ca="1">IFERROR(VLOOKUP(NDD!$J$23,INDIRECT(AM195),5,FALSE),"")</f>
        <v/>
      </c>
      <c r="AJ196" s="199" t="str">
        <f t="shared" ca="1" si="27"/>
        <v/>
      </c>
      <c r="AK196" s="199" t="str">
        <f t="shared" ca="1" si="28"/>
        <v/>
      </c>
      <c r="AL196" s="209" t="str">
        <f t="shared" ca="1" si="29"/>
        <v/>
      </c>
      <c r="AM196" s="199" t="str">
        <f t="shared" ref="AM196:AM259" ca="1" si="37">IFERROR("LIST!AD"&amp;AI196+3&amp;":AH994","")</f>
        <v/>
      </c>
      <c r="AN196" s="204">
        <v>195</v>
      </c>
      <c r="AO196" s="204" t="str">
        <f ca="1">IFERROR(VLOOKUP(NDD!$J$28,INDIRECT(AR195),5,FALSE),"")</f>
        <v/>
      </c>
      <c r="AP196" s="205" t="str">
        <f t="shared" ca="1" si="34"/>
        <v/>
      </c>
      <c r="AQ196" s="204" t="str">
        <f t="shared" ca="1" si="35"/>
        <v/>
      </c>
      <c r="AR196" s="204" t="str">
        <f t="shared" ca="1" si="36"/>
        <v/>
      </c>
      <c r="AS196" s="40" t="s">
        <v>1143</v>
      </c>
      <c r="AT196" s="40"/>
      <c r="AU196" s="40" t="s">
        <v>356</v>
      </c>
      <c r="AV196" s="40" t="s">
        <v>4273</v>
      </c>
      <c r="AW196" s="40" t="s">
        <v>130</v>
      </c>
      <c r="AX196" s="38"/>
      <c r="AY196" s="38"/>
      <c r="AZ196" s="38"/>
      <c r="BA196" s="38"/>
      <c r="BB196" s="193" t="s">
        <v>280</v>
      </c>
      <c r="BC196" s="193" t="s">
        <v>3777</v>
      </c>
      <c r="BD196" s="204">
        <v>195</v>
      </c>
      <c r="BE196" s="204" t="str">
        <f ca="1">IFERROR(VLOOKUP(NDD!$J$23,INDIRECT(BG195),3,FALSE),"")</f>
        <v/>
      </c>
      <c r="BF196" s="205" t="str">
        <f t="shared" ca="1" si="32"/>
        <v/>
      </c>
      <c r="BG196" s="204" t="str">
        <f t="shared" ca="1" si="33"/>
        <v/>
      </c>
    </row>
    <row r="197" spans="1:59" ht="13.5" customHeight="1" x14ac:dyDescent="0.25">
      <c r="A197" s="38"/>
      <c r="B197" s="38"/>
      <c r="C197" s="38"/>
      <c r="D197" s="38"/>
      <c r="E197" s="38"/>
      <c r="F197" s="38"/>
      <c r="G197" s="38"/>
      <c r="H197" s="38"/>
      <c r="I197" s="38"/>
      <c r="J197" s="38"/>
      <c r="K197" s="38"/>
      <c r="L197" s="38"/>
      <c r="M197" s="38"/>
      <c r="N197" s="38"/>
      <c r="O197" s="38"/>
      <c r="P197" s="38"/>
      <c r="Q197" s="38"/>
      <c r="R197" s="38"/>
      <c r="S197" s="77" t="s">
        <v>3921</v>
      </c>
      <c r="T197" s="76"/>
      <c r="Y197" s="41" t="s">
        <v>607</v>
      </c>
      <c r="Z197" s="41" t="s">
        <v>1804</v>
      </c>
      <c r="AA197" s="41" t="s">
        <v>245</v>
      </c>
      <c r="AB197" s="41"/>
      <c r="AC197" s="41"/>
      <c r="AD197" s="224" t="s">
        <v>266</v>
      </c>
      <c r="AE197" s="224" t="s">
        <v>2057</v>
      </c>
      <c r="AF197" s="225" t="s">
        <v>2052</v>
      </c>
      <c r="AG197" s="223" t="s">
        <v>3568</v>
      </c>
      <c r="AH197" s="199">
        <v>195</v>
      </c>
      <c r="AI197" s="199" t="str">
        <f ca="1">IFERROR(VLOOKUP(NDD!$J$23,INDIRECT(AM196),5,FALSE),"")</f>
        <v/>
      </c>
      <c r="AJ197" s="199" t="str">
        <f t="shared" ca="1" si="27"/>
        <v/>
      </c>
      <c r="AK197" s="199" t="str">
        <f t="shared" ca="1" si="28"/>
        <v/>
      </c>
      <c r="AL197" s="209" t="str">
        <f t="shared" ca="1" si="29"/>
        <v/>
      </c>
      <c r="AM197" s="199" t="str">
        <f t="shared" ca="1" si="37"/>
        <v/>
      </c>
      <c r="AN197" s="204">
        <v>196</v>
      </c>
      <c r="AO197" s="204" t="str">
        <f ca="1">IFERROR(VLOOKUP(NDD!$J$28,INDIRECT(AR196),5,FALSE),"")</f>
        <v/>
      </c>
      <c r="AP197" s="205" t="str">
        <f t="shared" ca="1" si="34"/>
        <v/>
      </c>
      <c r="AQ197" s="204" t="str">
        <f t="shared" ca="1" si="35"/>
        <v/>
      </c>
      <c r="AR197" s="204" t="str">
        <f t="shared" ca="1" si="36"/>
        <v/>
      </c>
      <c r="AS197" s="40" t="s">
        <v>1341</v>
      </c>
      <c r="AT197" s="40"/>
      <c r="AU197" s="40" t="s">
        <v>3957</v>
      </c>
      <c r="AV197" s="40" t="s">
        <v>4274</v>
      </c>
      <c r="AW197" s="40" t="s">
        <v>152</v>
      </c>
      <c r="AX197" s="38"/>
      <c r="AY197" s="38"/>
      <c r="AZ197" s="38"/>
      <c r="BA197" s="38"/>
      <c r="BB197" s="193" t="s">
        <v>280</v>
      </c>
      <c r="BC197" s="193" t="s">
        <v>2088</v>
      </c>
      <c r="BD197" s="204">
        <v>196</v>
      </c>
      <c r="BE197" s="204" t="str">
        <f ca="1">IFERROR(VLOOKUP(NDD!$J$23,INDIRECT(BG196),3,FALSE),"")</f>
        <v/>
      </c>
      <c r="BF197" s="205" t="str">
        <f t="shared" ca="1" si="32"/>
        <v/>
      </c>
      <c r="BG197" s="204" t="str">
        <f t="shared" ca="1" si="33"/>
        <v/>
      </c>
    </row>
    <row r="198" spans="1:59" ht="13.5" customHeight="1" x14ac:dyDescent="0.25">
      <c r="A198" s="38"/>
      <c r="B198" s="38"/>
      <c r="C198" s="38"/>
      <c r="D198" s="38"/>
      <c r="E198" s="38"/>
      <c r="F198" s="38"/>
      <c r="G198" s="38"/>
      <c r="H198" s="38"/>
      <c r="I198" s="38"/>
      <c r="J198" s="38"/>
      <c r="K198" s="38"/>
      <c r="L198" s="38"/>
      <c r="M198" s="38"/>
      <c r="N198" s="38"/>
      <c r="O198" s="38"/>
      <c r="P198" s="38"/>
      <c r="Q198" s="38"/>
      <c r="R198" s="38"/>
      <c r="S198" s="77" t="s">
        <v>3922</v>
      </c>
      <c r="T198" s="76"/>
      <c r="Y198" s="41" t="s">
        <v>995</v>
      </c>
      <c r="Z198" s="41" t="s">
        <v>1805</v>
      </c>
      <c r="AA198" s="41" t="s">
        <v>158</v>
      </c>
      <c r="AB198" s="41"/>
      <c r="AC198" s="41"/>
      <c r="AD198" s="224" t="s">
        <v>266</v>
      </c>
      <c r="AE198" s="224" t="s">
        <v>2057</v>
      </c>
      <c r="AF198" s="225" t="s">
        <v>2052</v>
      </c>
      <c r="AG198" s="223" t="s">
        <v>3554</v>
      </c>
      <c r="AH198" s="199">
        <v>196</v>
      </c>
      <c r="AI198" s="199" t="str">
        <f ca="1">IFERROR(VLOOKUP(NDD!$J$23,INDIRECT(AM197),5,FALSE),"")</f>
        <v/>
      </c>
      <c r="AJ198" s="199" t="str">
        <f t="shared" ca="1" si="27"/>
        <v/>
      </c>
      <c r="AK198" s="199" t="str">
        <f t="shared" ca="1" si="28"/>
        <v/>
      </c>
      <c r="AL198" s="209" t="str">
        <f t="shared" ca="1" si="29"/>
        <v/>
      </c>
      <c r="AM198" s="199" t="str">
        <f t="shared" ca="1" si="37"/>
        <v/>
      </c>
      <c r="AN198" s="204">
        <v>197</v>
      </c>
      <c r="AO198" s="204" t="str">
        <f ca="1">IFERROR(VLOOKUP(NDD!$J$28,INDIRECT(AR197),5,FALSE),"")</f>
        <v/>
      </c>
      <c r="AP198" s="205" t="str">
        <f t="shared" ca="1" si="34"/>
        <v/>
      </c>
      <c r="AQ198" s="204" t="str">
        <f t="shared" ca="1" si="35"/>
        <v/>
      </c>
      <c r="AR198" s="204" t="str">
        <f t="shared" ca="1" si="36"/>
        <v/>
      </c>
      <c r="AS198" s="40" t="s">
        <v>4275</v>
      </c>
      <c r="AT198" s="40"/>
      <c r="AU198" s="40" t="s">
        <v>2928</v>
      </c>
      <c r="AV198" s="40" t="s">
        <v>4276</v>
      </c>
      <c r="AW198" s="40" t="s">
        <v>2770</v>
      </c>
      <c r="AX198" s="38"/>
      <c r="AY198" s="38"/>
      <c r="AZ198" s="38"/>
      <c r="BA198" s="38"/>
      <c r="BB198" s="193" t="s">
        <v>280</v>
      </c>
      <c r="BC198" s="193" t="s">
        <v>2089</v>
      </c>
      <c r="BD198" s="204">
        <v>197</v>
      </c>
      <c r="BE198" s="204" t="str">
        <f ca="1">IFERROR(VLOOKUP(NDD!$J$23,INDIRECT(BG197),3,FALSE),"")</f>
        <v/>
      </c>
      <c r="BF198" s="205" t="str">
        <f t="shared" ca="1" si="32"/>
        <v/>
      </c>
      <c r="BG198" s="204" t="str">
        <f t="shared" ca="1" si="33"/>
        <v/>
      </c>
    </row>
    <row r="199" spans="1:59" ht="13.5" customHeight="1" x14ac:dyDescent="0.25">
      <c r="A199" s="38"/>
      <c r="B199" s="38"/>
      <c r="C199" s="38"/>
      <c r="D199" s="38"/>
      <c r="E199" s="38"/>
      <c r="F199" s="38"/>
      <c r="G199" s="38"/>
      <c r="H199" s="38"/>
      <c r="I199" s="38"/>
      <c r="J199" s="38"/>
      <c r="K199" s="38"/>
      <c r="L199" s="38"/>
      <c r="M199" s="38"/>
      <c r="N199" s="38"/>
      <c r="O199" s="38"/>
      <c r="P199" s="38"/>
      <c r="Q199" s="38"/>
      <c r="R199" s="38"/>
      <c r="S199" s="77" t="s">
        <v>3923</v>
      </c>
      <c r="T199" s="76"/>
      <c r="Y199" s="41" t="s">
        <v>828</v>
      </c>
      <c r="Z199" s="41" t="s">
        <v>1862</v>
      </c>
      <c r="AA199" s="41" t="s">
        <v>829</v>
      </c>
      <c r="AB199" s="41"/>
      <c r="AC199" s="41"/>
      <c r="AD199" s="224" t="s">
        <v>266</v>
      </c>
      <c r="AE199" s="224" t="s">
        <v>2057</v>
      </c>
      <c r="AF199" s="225" t="s">
        <v>2052</v>
      </c>
      <c r="AG199" s="223" t="s">
        <v>2689</v>
      </c>
      <c r="AH199" s="199">
        <v>197</v>
      </c>
      <c r="AI199" s="199" t="str">
        <f ca="1">IFERROR(VLOOKUP(NDD!$J$23,INDIRECT(AM198),5,FALSE),"")</f>
        <v/>
      </c>
      <c r="AJ199" s="199" t="str">
        <f t="shared" ca="1" si="27"/>
        <v/>
      </c>
      <c r="AK199" s="199" t="str">
        <f t="shared" ca="1" si="28"/>
        <v/>
      </c>
      <c r="AL199" s="209" t="str">
        <f t="shared" ca="1" si="29"/>
        <v/>
      </c>
      <c r="AM199" s="199" t="str">
        <f t="shared" ca="1" si="37"/>
        <v/>
      </c>
      <c r="AN199" s="204">
        <v>198</v>
      </c>
      <c r="AO199" s="204" t="str">
        <f ca="1">IFERROR(VLOOKUP(NDD!$J$28,INDIRECT(AR198),5,FALSE),"")</f>
        <v/>
      </c>
      <c r="AP199" s="205" t="str">
        <f t="shared" ca="1" si="34"/>
        <v/>
      </c>
      <c r="AQ199" s="204" t="str">
        <f t="shared" ca="1" si="35"/>
        <v/>
      </c>
      <c r="AR199" s="204" t="str">
        <f t="shared" ca="1" si="36"/>
        <v/>
      </c>
      <c r="AS199" s="40" t="s">
        <v>2929</v>
      </c>
      <c r="AT199" s="40"/>
      <c r="AU199" s="40" t="s">
        <v>2930</v>
      </c>
      <c r="AV199" s="40" t="s">
        <v>2931</v>
      </c>
      <c r="AW199" s="40" t="s">
        <v>2748</v>
      </c>
      <c r="AX199" s="38"/>
      <c r="AY199" s="38"/>
      <c r="AZ199" s="38"/>
      <c r="BA199" s="38"/>
      <c r="BB199" s="193" t="s">
        <v>280</v>
      </c>
      <c r="BC199" s="193" t="s">
        <v>2090</v>
      </c>
      <c r="BD199" s="204">
        <v>198</v>
      </c>
      <c r="BE199" s="204" t="str">
        <f ca="1">IFERROR(VLOOKUP(NDD!$J$23,INDIRECT(BG198),3,FALSE),"")</f>
        <v/>
      </c>
      <c r="BF199" s="205" t="str">
        <f t="shared" ca="1" si="32"/>
        <v/>
      </c>
      <c r="BG199" s="204" t="str">
        <f t="shared" ca="1" si="33"/>
        <v/>
      </c>
    </row>
    <row r="200" spans="1:59" ht="13.5" customHeight="1" x14ac:dyDescent="0.25">
      <c r="A200" s="38"/>
      <c r="B200" s="38"/>
      <c r="C200" s="38"/>
      <c r="D200" s="38"/>
      <c r="E200" s="38"/>
      <c r="F200" s="38"/>
      <c r="G200" s="38"/>
      <c r="H200" s="38"/>
      <c r="I200" s="38"/>
      <c r="J200" s="38"/>
      <c r="K200" s="38"/>
      <c r="L200" s="38"/>
      <c r="M200" s="38"/>
      <c r="N200" s="38"/>
      <c r="O200" s="38"/>
      <c r="P200" s="38"/>
      <c r="Q200" s="38"/>
      <c r="R200" s="38"/>
      <c r="S200" s="77" t="s">
        <v>3924</v>
      </c>
      <c r="T200" s="76"/>
      <c r="Y200" s="41" t="s">
        <v>984</v>
      </c>
      <c r="Z200" s="41" t="s">
        <v>183</v>
      </c>
      <c r="AA200" s="41" t="s">
        <v>183</v>
      </c>
      <c r="AB200" s="41"/>
      <c r="AC200" s="41"/>
      <c r="AD200" s="224" t="s">
        <v>266</v>
      </c>
      <c r="AE200" s="224" t="s">
        <v>2057</v>
      </c>
      <c r="AF200" s="225" t="s">
        <v>2052</v>
      </c>
      <c r="AG200" s="223" t="s">
        <v>3555</v>
      </c>
      <c r="AH200" s="199">
        <v>198</v>
      </c>
      <c r="AI200" s="199" t="str">
        <f ca="1">IFERROR(VLOOKUP(NDD!$J$23,INDIRECT(AM199),5,FALSE),"")</f>
        <v/>
      </c>
      <c r="AJ200" s="199" t="str">
        <f t="shared" ca="1" si="27"/>
        <v/>
      </c>
      <c r="AK200" s="199" t="str">
        <f t="shared" ca="1" si="28"/>
        <v/>
      </c>
      <c r="AL200" s="209" t="str">
        <f t="shared" ca="1" si="29"/>
        <v/>
      </c>
      <c r="AM200" s="199" t="str">
        <f t="shared" ca="1" si="37"/>
        <v/>
      </c>
      <c r="AN200" s="204">
        <v>199</v>
      </c>
      <c r="AO200" s="204" t="str">
        <f ca="1">IFERROR(VLOOKUP(NDD!$J$28,INDIRECT(AR199),5,FALSE),"")</f>
        <v/>
      </c>
      <c r="AP200" s="205" t="str">
        <f t="shared" ca="1" si="34"/>
        <v/>
      </c>
      <c r="AQ200" s="204" t="str">
        <f t="shared" ca="1" si="35"/>
        <v/>
      </c>
      <c r="AR200" s="204" t="str">
        <f t="shared" ca="1" si="36"/>
        <v/>
      </c>
      <c r="AS200" s="40" t="s">
        <v>1144</v>
      </c>
      <c r="AT200" s="40"/>
      <c r="AU200" s="40" t="s">
        <v>3963</v>
      </c>
      <c r="AV200" s="40" t="s">
        <v>4277</v>
      </c>
      <c r="AW200" s="40" t="s">
        <v>214</v>
      </c>
      <c r="AX200" s="38"/>
      <c r="AY200" s="38"/>
      <c r="AZ200" s="38"/>
      <c r="BA200" s="38"/>
      <c r="BB200" s="193" t="s">
        <v>280</v>
      </c>
      <c r="BC200" s="193" t="s">
        <v>2091</v>
      </c>
      <c r="BD200" s="204">
        <v>199</v>
      </c>
      <c r="BE200" s="204" t="str">
        <f ca="1">IFERROR(VLOOKUP(NDD!$J$23,INDIRECT(BG199),3,FALSE),"")</f>
        <v/>
      </c>
      <c r="BF200" s="205" t="str">
        <f t="shared" ca="1" si="32"/>
        <v/>
      </c>
      <c r="BG200" s="204" t="str">
        <f t="shared" ca="1" si="33"/>
        <v/>
      </c>
    </row>
    <row r="201" spans="1:59" ht="13.5" customHeight="1" x14ac:dyDescent="0.25">
      <c r="A201" s="38"/>
      <c r="B201" s="38"/>
      <c r="C201" s="38"/>
      <c r="D201" s="38"/>
      <c r="E201" s="38"/>
      <c r="F201" s="38"/>
      <c r="G201" s="38"/>
      <c r="H201" s="38"/>
      <c r="I201" s="38"/>
      <c r="J201" s="38"/>
      <c r="K201" s="38"/>
      <c r="L201" s="38"/>
      <c r="M201" s="38"/>
      <c r="N201" s="38"/>
      <c r="O201" s="38"/>
      <c r="P201" s="38"/>
      <c r="Q201" s="38"/>
      <c r="R201" s="38"/>
      <c r="S201" s="77" t="s">
        <v>3925</v>
      </c>
      <c r="T201" s="76"/>
      <c r="Y201" s="41" t="s">
        <v>991</v>
      </c>
      <c r="Z201" s="41" t="s">
        <v>992</v>
      </c>
      <c r="AA201" s="41" t="s">
        <v>992</v>
      </c>
      <c r="AB201" s="41"/>
      <c r="AC201" s="41"/>
      <c r="AD201" s="224" t="s">
        <v>266</v>
      </c>
      <c r="AE201" s="224" t="s">
        <v>2057</v>
      </c>
      <c r="AF201" s="225" t="s">
        <v>2052</v>
      </c>
      <c r="AG201" s="223" t="s">
        <v>2651</v>
      </c>
      <c r="AH201" s="199">
        <v>199</v>
      </c>
      <c r="AI201" s="199" t="str">
        <f ca="1">IFERROR(VLOOKUP(NDD!$J$23,INDIRECT(AM200),5,FALSE),"")</f>
        <v/>
      </c>
      <c r="AJ201" s="199" t="str">
        <f t="shared" ca="1" si="27"/>
        <v/>
      </c>
      <c r="AK201" s="199" t="str">
        <f t="shared" ca="1" si="28"/>
        <v/>
      </c>
      <c r="AL201" s="209" t="str">
        <f t="shared" ca="1" si="29"/>
        <v/>
      </c>
      <c r="AM201" s="199" t="str">
        <f t="shared" ca="1" si="37"/>
        <v/>
      </c>
      <c r="AN201" s="204">
        <v>200</v>
      </c>
      <c r="AO201" s="204" t="str">
        <f ca="1">IFERROR(VLOOKUP(NDD!$J$28,INDIRECT(AR200),5,FALSE),"")</f>
        <v/>
      </c>
      <c r="AP201" s="205" t="str">
        <f t="shared" ca="1" si="34"/>
        <v/>
      </c>
      <c r="AQ201" s="204" t="str">
        <f t="shared" ca="1" si="35"/>
        <v/>
      </c>
      <c r="AR201" s="204" t="str">
        <f t="shared" ca="1" si="36"/>
        <v/>
      </c>
      <c r="AS201" s="40" t="s">
        <v>4278</v>
      </c>
      <c r="AT201" s="40"/>
      <c r="AU201" s="40" t="s">
        <v>3956</v>
      </c>
      <c r="AV201" s="40" t="s">
        <v>4279</v>
      </c>
      <c r="AW201" s="40"/>
      <c r="AX201" s="38"/>
      <c r="AY201" s="38"/>
      <c r="AZ201" s="38"/>
      <c r="BA201" s="38"/>
      <c r="BB201" s="193" t="s">
        <v>280</v>
      </c>
      <c r="BC201" s="193" t="s">
        <v>2051</v>
      </c>
      <c r="BD201" s="204">
        <v>200</v>
      </c>
      <c r="BE201" s="204" t="str">
        <f ca="1">IFERROR(VLOOKUP(NDD!$J$23,INDIRECT(BG200),3,FALSE),"")</f>
        <v/>
      </c>
      <c r="BF201" s="205" t="str">
        <f t="shared" ca="1" si="32"/>
        <v/>
      </c>
      <c r="BG201" s="204" t="str">
        <f t="shared" ca="1" si="33"/>
        <v/>
      </c>
    </row>
    <row r="202" spans="1:59" ht="13.5" customHeight="1" x14ac:dyDescent="0.25">
      <c r="A202" s="38"/>
      <c r="B202" s="38"/>
      <c r="C202" s="38"/>
      <c r="D202" s="38"/>
      <c r="E202" s="38"/>
      <c r="F202" s="38"/>
      <c r="G202" s="38"/>
      <c r="H202" s="38"/>
      <c r="I202" s="38"/>
      <c r="J202" s="38"/>
      <c r="K202" s="38"/>
      <c r="L202" s="38"/>
      <c r="M202" s="38"/>
      <c r="N202" s="38"/>
      <c r="O202" s="38"/>
      <c r="P202" s="38"/>
      <c r="Q202" s="38"/>
      <c r="R202" s="38"/>
      <c r="S202" s="77" t="s">
        <v>2898</v>
      </c>
      <c r="T202" s="76"/>
      <c r="Y202" s="41" t="s">
        <v>553</v>
      </c>
      <c r="Z202" s="41" t="s">
        <v>1806</v>
      </c>
      <c r="AA202" s="41" t="s">
        <v>207</v>
      </c>
      <c r="AB202" s="41"/>
      <c r="AC202" s="41"/>
      <c r="AD202" s="224" t="s">
        <v>266</v>
      </c>
      <c r="AE202" s="224" t="s">
        <v>2213</v>
      </c>
      <c r="AF202" s="225" t="s">
        <v>2052</v>
      </c>
      <c r="AG202" s="223" t="s">
        <v>3575</v>
      </c>
      <c r="AH202" s="199">
        <v>200</v>
      </c>
      <c r="AI202" s="199" t="str">
        <f ca="1">IFERROR(VLOOKUP(NDD!$J$23,INDIRECT(AM201),5,FALSE),"")</f>
        <v/>
      </c>
      <c r="AJ202" s="199" t="str">
        <f t="shared" ca="1" si="27"/>
        <v/>
      </c>
      <c r="AK202" s="199" t="str">
        <f t="shared" ca="1" si="28"/>
        <v/>
      </c>
      <c r="AL202" s="209" t="str">
        <f t="shared" ca="1" si="29"/>
        <v/>
      </c>
      <c r="AM202" s="199" t="str">
        <f t="shared" ca="1" si="37"/>
        <v/>
      </c>
      <c r="AN202" s="204">
        <v>201</v>
      </c>
      <c r="AO202" s="204" t="str">
        <f ca="1">IFERROR(VLOOKUP(NDD!$J$28,INDIRECT(AR201),5,FALSE),"")</f>
        <v/>
      </c>
      <c r="AP202" s="205" t="str">
        <f t="shared" ca="1" si="34"/>
        <v/>
      </c>
      <c r="AQ202" s="204" t="str">
        <f t="shared" ca="1" si="35"/>
        <v/>
      </c>
      <c r="AR202" s="204" t="str">
        <f t="shared" ca="1" si="36"/>
        <v/>
      </c>
      <c r="AS202" s="40" t="s">
        <v>2932</v>
      </c>
      <c r="AT202" s="40"/>
      <c r="AU202" s="40" t="s">
        <v>2933</v>
      </c>
      <c r="AV202" s="40" t="s">
        <v>2934</v>
      </c>
      <c r="AW202" s="40" t="s">
        <v>2759</v>
      </c>
      <c r="AX202" s="38"/>
      <c r="AY202" s="38"/>
      <c r="AZ202" s="38"/>
      <c r="BA202" s="38"/>
      <c r="BB202" s="193" t="s">
        <v>280</v>
      </c>
      <c r="BC202" s="193" t="s">
        <v>2052</v>
      </c>
      <c r="BD202" s="204">
        <v>201</v>
      </c>
      <c r="BE202" s="204" t="str">
        <f ca="1">IFERROR(VLOOKUP(NDD!$J$23,INDIRECT(BG201),3,FALSE),"")</f>
        <v/>
      </c>
      <c r="BF202" s="205" t="str">
        <f t="shared" ca="1" si="32"/>
        <v/>
      </c>
      <c r="BG202" s="204" t="str">
        <f t="shared" ca="1" si="33"/>
        <v/>
      </c>
    </row>
    <row r="203" spans="1:59" ht="13.5" customHeight="1" x14ac:dyDescent="0.25">
      <c r="A203" s="38"/>
      <c r="B203" s="38"/>
      <c r="C203" s="38"/>
      <c r="D203" s="38"/>
      <c r="E203" s="38"/>
      <c r="F203" s="38"/>
      <c r="G203" s="38"/>
      <c r="H203" s="38"/>
      <c r="I203" s="38"/>
      <c r="J203" s="38"/>
      <c r="K203" s="38"/>
      <c r="L203" s="38"/>
      <c r="M203" s="38"/>
      <c r="N203" s="38"/>
      <c r="O203" s="38"/>
      <c r="P203" s="38"/>
      <c r="Q203" s="38"/>
      <c r="R203" s="38"/>
      <c r="S203" s="77" t="s">
        <v>2812</v>
      </c>
      <c r="T203" s="76"/>
      <c r="Y203" s="41" t="s">
        <v>990</v>
      </c>
      <c r="Z203" s="41" t="s">
        <v>1807</v>
      </c>
      <c r="AA203" s="41" t="s">
        <v>165</v>
      </c>
      <c r="AB203" s="41"/>
      <c r="AC203" s="41"/>
      <c r="AD203" s="224" t="s">
        <v>266</v>
      </c>
      <c r="AE203" s="224" t="s">
        <v>727</v>
      </c>
      <c r="AF203" s="225" t="s">
        <v>2052</v>
      </c>
      <c r="AG203" s="223" t="s">
        <v>3576</v>
      </c>
      <c r="AH203" s="199">
        <v>201</v>
      </c>
      <c r="AI203" s="199" t="str">
        <f ca="1">IFERROR(VLOOKUP(NDD!$J$23,INDIRECT(AM202),5,FALSE),"")</f>
        <v/>
      </c>
      <c r="AJ203" s="199" t="str">
        <f t="shared" ca="1" si="27"/>
        <v/>
      </c>
      <c r="AK203" s="199" t="str">
        <f t="shared" ca="1" si="28"/>
        <v/>
      </c>
      <c r="AL203" s="209" t="str">
        <f t="shared" ca="1" si="29"/>
        <v/>
      </c>
      <c r="AM203" s="199" t="str">
        <f t="shared" ca="1" si="37"/>
        <v/>
      </c>
      <c r="AN203" s="204">
        <v>202</v>
      </c>
      <c r="AO203" s="204" t="str">
        <f ca="1">IFERROR(VLOOKUP(NDD!$J$28,INDIRECT(AR202),5,FALSE),"")</f>
        <v/>
      </c>
      <c r="AP203" s="205" t="str">
        <f t="shared" ca="1" si="34"/>
        <v/>
      </c>
      <c r="AQ203" s="204" t="str">
        <f t="shared" ca="1" si="35"/>
        <v/>
      </c>
      <c r="AR203" s="204" t="str">
        <f t="shared" ca="1" si="36"/>
        <v/>
      </c>
      <c r="AS203" s="40" t="s">
        <v>1342</v>
      </c>
      <c r="AT203" s="40"/>
      <c r="AU203" s="40" t="s">
        <v>3965</v>
      </c>
      <c r="AV203" s="40" t="s">
        <v>4280</v>
      </c>
      <c r="AW203" s="40" t="s">
        <v>89</v>
      </c>
      <c r="AX203" s="38"/>
      <c r="AY203" s="38"/>
      <c r="AZ203" s="38"/>
      <c r="BA203" s="38"/>
      <c r="BB203" s="193" t="s">
        <v>280</v>
      </c>
      <c r="BC203" s="193" t="s">
        <v>2092</v>
      </c>
      <c r="BD203" s="204">
        <v>202</v>
      </c>
      <c r="BE203" s="204" t="str">
        <f ca="1">IFERROR(VLOOKUP(NDD!$J$23,INDIRECT(BG202),3,FALSE),"")</f>
        <v/>
      </c>
      <c r="BF203" s="205" t="str">
        <f t="shared" ca="1" si="32"/>
        <v/>
      </c>
      <c r="BG203" s="204" t="str">
        <f t="shared" ca="1" si="33"/>
        <v/>
      </c>
    </row>
    <row r="204" spans="1:59" ht="13.5" customHeight="1" x14ac:dyDescent="0.25">
      <c r="A204" s="38"/>
      <c r="B204" s="38"/>
      <c r="C204" s="38"/>
      <c r="D204" s="38"/>
      <c r="E204" s="38"/>
      <c r="F204" s="38"/>
      <c r="G204" s="38"/>
      <c r="H204" s="38"/>
      <c r="I204" s="38"/>
      <c r="J204" s="38"/>
      <c r="K204" s="38"/>
      <c r="L204" s="38"/>
      <c r="M204" s="38"/>
      <c r="N204" s="38"/>
      <c r="O204" s="38"/>
      <c r="P204" s="38"/>
      <c r="Q204" s="38"/>
      <c r="R204" s="38"/>
      <c r="S204" s="77" t="s">
        <v>2815</v>
      </c>
      <c r="T204" s="76"/>
      <c r="Y204" s="41" t="s">
        <v>550</v>
      </c>
      <c r="Z204" s="41" t="s">
        <v>1808</v>
      </c>
      <c r="AA204" s="41" t="s">
        <v>193</v>
      </c>
      <c r="AB204" s="41"/>
      <c r="AC204" s="41"/>
      <c r="AD204" s="224" t="s">
        <v>266</v>
      </c>
      <c r="AE204" s="224" t="s">
        <v>656</v>
      </c>
      <c r="AF204" s="225" t="s">
        <v>2052</v>
      </c>
      <c r="AG204" s="223" t="s">
        <v>2247</v>
      </c>
      <c r="AH204" s="199">
        <v>202</v>
      </c>
      <c r="AI204" s="199" t="str">
        <f ca="1">IFERROR(VLOOKUP(NDD!$J$23,INDIRECT(AM203),5,FALSE),"")</f>
        <v/>
      </c>
      <c r="AJ204" s="199" t="str">
        <f t="shared" ca="1" si="27"/>
        <v/>
      </c>
      <c r="AK204" s="199" t="str">
        <f t="shared" ca="1" si="28"/>
        <v/>
      </c>
      <c r="AL204" s="209" t="str">
        <f t="shared" ca="1" si="29"/>
        <v/>
      </c>
      <c r="AM204" s="199" t="str">
        <f t="shared" ca="1" si="37"/>
        <v/>
      </c>
      <c r="AN204" s="204">
        <v>203</v>
      </c>
      <c r="AO204" s="204" t="str">
        <f ca="1">IFERROR(VLOOKUP(NDD!$J$28,INDIRECT(AR203),5,FALSE),"")</f>
        <v/>
      </c>
      <c r="AP204" s="205" t="str">
        <f t="shared" ca="1" si="34"/>
        <v/>
      </c>
      <c r="AQ204" s="204" t="str">
        <f t="shared" ca="1" si="35"/>
        <v/>
      </c>
      <c r="AR204" s="204" t="str">
        <f t="shared" ca="1" si="36"/>
        <v/>
      </c>
      <c r="AS204" s="40" t="s">
        <v>1343</v>
      </c>
      <c r="AT204" s="40"/>
      <c r="AU204" s="40" t="s">
        <v>3866</v>
      </c>
      <c r="AV204" s="40" t="s">
        <v>4281</v>
      </c>
      <c r="AW204" s="40" t="s">
        <v>211</v>
      </c>
      <c r="AX204" s="38"/>
      <c r="AY204" s="38"/>
      <c r="AZ204" s="38"/>
      <c r="BA204" s="38"/>
      <c r="BB204" s="193" t="s">
        <v>280</v>
      </c>
      <c r="BC204" s="193" t="s">
        <v>2093</v>
      </c>
      <c r="BD204" s="204">
        <v>203</v>
      </c>
      <c r="BE204" s="204" t="str">
        <f ca="1">IFERROR(VLOOKUP(NDD!$J$23,INDIRECT(BG203),3,FALSE),"")</f>
        <v/>
      </c>
      <c r="BF204" s="205" t="str">
        <f t="shared" ca="1" si="32"/>
        <v/>
      </c>
      <c r="BG204" s="204" t="str">
        <f t="shared" ca="1" si="33"/>
        <v/>
      </c>
    </row>
    <row r="205" spans="1:59" ht="13.5" customHeight="1" x14ac:dyDescent="0.25">
      <c r="A205" s="38"/>
      <c r="B205" s="38"/>
      <c r="C205" s="38"/>
      <c r="D205" s="38"/>
      <c r="E205" s="38"/>
      <c r="F205" s="38"/>
      <c r="G205" s="38"/>
      <c r="H205" s="38"/>
      <c r="I205" s="38"/>
      <c r="J205" s="38"/>
      <c r="K205" s="38"/>
      <c r="L205" s="38"/>
      <c r="M205" s="38"/>
      <c r="N205" s="38"/>
      <c r="O205" s="38"/>
      <c r="P205" s="38"/>
      <c r="Q205" s="38"/>
      <c r="R205" s="38"/>
      <c r="S205" s="77" t="s">
        <v>3926</v>
      </c>
      <c r="T205" s="76"/>
      <c r="Y205" s="41" t="s">
        <v>982</v>
      </c>
      <c r="Z205" s="41" t="s">
        <v>1809</v>
      </c>
      <c r="AA205" s="41" t="s">
        <v>983</v>
      </c>
      <c r="AB205" s="41"/>
      <c r="AC205" s="41"/>
      <c r="AD205" s="224" t="s">
        <v>266</v>
      </c>
      <c r="AE205" s="224" t="s">
        <v>729</v>
      </c>
      <c r="AF205" s="225" t="s">
        <v>2052</v>
      </c>
      <c r="AG205" s="223" t="s">
        <v>3570</v>
      </c>
      <c r="AH205" s="199">
        <v>203</v>
      </c>
      <c r="AI205" s="199" t="str">
        <f ca="1">IFERROR(VLOOKUP(NDD!$J$23,INDIRECT(AM204),5,FALSE),"")</f>
        <v/>
      </c>
      <c r="AJ205" s="199" t="str">
        <f t="shared" ca="1" si="27"/>
        <v/>
      </c>
      <c r="AK205" s="199" t="str">
        <f t="shared" ca="1" si="28"/>
        <v/>
      </c>
      <c r="AL205" s="209" t="str">
        <f t="shared" ca="1" si="29"/>
        <v/>
      </c>
      <c r="AM205" s="199" t="str">
        <f t="shared" ca="1" si="37"/>
        <v/>
      </c>
      <c r="AN205" s="204">
        <v>204</v>
      </c>
      <c r="AO205" s="204" t="str">
        <f ca="1">IFERROR(VLOOKUP(NDD!$J$28,INDIRECT(AR204),5,FALSE),"")</f>
        <v/>
      </c>
      <c r="AP205" s="205" t="str">
        <f t="shared" ca="1" si="34"/>
        <v/>
      </c>
      <c r="AQ205" s="204" t="str">
        <f t="shared" ca="1" si="35"/>
        <v/>
      </c>
      <c r="AR205" s="204" t="str">
        <f t="shared" ca="1" si="36"/>
        <v/>
      </c>
      <c r="AS205" s="40" t="s">
        <v>1344</v>
      </c>
      <c r="AT205" s="40"/>
      <c r="AU205" s="40" t="s">
        <v>3953</v>
      </c>
      <c r="AV205" s="40" t="s">
        <v>4282</v>
      </c>
      <c r="AW205" s="40" t="s">
        <v>150</v>
      </c>
      <c r="AX205" s="38"/>
      <c r="AY205" s="38"/>
      <c r="AZ205" s="38"/>
      <c r="BA205" s="38"/>
      <c r="BB205" s="193" t="s">
        <v>280</v>
      </c>
      <c r="BC205" s="193" t="s">
        <v>2144</v>
      </c>
      <c r="BD205" s="204">
        <v>204</v>
      </c>
      <c r="BE205" s="204" t="str">
        <f ca="1">IFERROR(VLOOKUP(NDD!$J$23,INDIRECT(BG204),3,FALSE),"")</f>
        <v/>
      </c>
      <c r="BF205" s="205" t="str">
        <f t="shared" ca="1" si="32"/>
        <v/>
      </c>
      <c r="BG205" s="204" t="str">
        <f t="shared" ca="1" si="33"/>
        <v/>
      </c>
    </row>
    <row r="206" spans="1:59" ht="13.5" customHeight="1" x14ac:dyDescent="0.25">
      <c r="A206" s="38"/>
      <c r="B206" s="38"/>
      <c r="C206" s="38"/>
      <c r="D206" s="38"/>
      <c r="E206" s="38"/>
      <c r="F206" s="38"/>
      <c r="G206" s="38"/>
      <c r="H206" s="38"/>
      <c r="I206" s="38"/>
      <c r="J206" s="38"/>
      <c r="K206" s="38"/>
      <c r="L206" s="38"/>
      <c r="M206" s="38"/>
      <c r="N206" s="38"/>
      <c r="O206" s="38"/>
      <c r="P206" s="38"/>
      <c r="Q206" s="38"/>
      <c r="R206" s="38"/>
      <c r="S206" s="77" t="s">
        <v>3927</v>
      </c>
      <c r="T206" s="76"/>
      <c r="Y206" s="41" t="s">
        <v>996</v>
      </c>
      <c r="Z206" s="41" t="s">
        <v>1856</v>
      </c>
      <c r="AA206" s="41" t="s">
        <v>250</v>
      </c>
      <c r="AB206" s="41"/>
      <c r="AC206" s="41"/>
      <c r="AD206" s="224" t="s">
        <v>266</v>
      </c>
      <c r="AE206" s="224" t="s">
        <v>2058</v>
      </c>
      <c r="AF206" s="225" t="s">
        <v>2053</v>
      </c>
      <c r="AG206" s="223" t="s">
        <v>2248</v>
      </c>
      <c r="AH206" s="199">
        <v>204</v>
      </c>
      <c r="AI206" s="199" t="str">
        <f ca="1">IFERROR(VLOOKUP(NDD!$J$23,INDIRECT(AM205),5,FALSE),"")</f>
        <v/>
      </c>
      <c r="AJ206" s="199" t="str">
        <f t="shared" ca="1" si="27"/>
        <v/>
      </c>
      <c r="AK206" s="199" t="str">
        <f t="shared" ca="1" si="28"/>
        <v/>
      </c>
      <c r="AL206" s="209" t="str">
        <f t="shared" ca="1" si="29"/>
        <v/>
      </c>
      <c r="AM206" s="199" t="str">
        <f t="shared" ca="1" si="37"/>
        <v/>
      </c>
      <c r="AN206" s="204">
        <v>205</v>
      </c>
      <c r="AO206" s="204" t="str">
        <f ca="1">IFERROR(VLOOKUP(NDD!$J$28,INDIRECT(AR205),5,FALSE),"")</f>
        <v/>
      </c>
      <c r="AP206" s="205" t="str">
        <f t="shared" ca="1" si="34"/>
        <v/>
      </c>
      <c r="AQ206" s="204" t="str">
        <f t="shared" ca="1" si="35"/>
        <v/>
      </c>
      <c r="AR206" s="204" t="str">
        <f t="shared" ca="1" si="36"/>
        <v/>
      </c>
      <c r="AS206" s="40" t="s">
        <v>2935</v>
      </c>
      <c r="AT206" s="40"/>
      <c r="AU206" s="40" t="s">
        <v>2936</v>
      </c>
      <c r="AV206" s="40" t="s">
        <v>2937</v>
      </c>
      <c r="AW206" s="40" t="s">
        <v>2759</v>
      </c>
      <c r="AX206" s="38"/>
      <c r="AY206" s="38"/>
      <c r="AZ206" s="38"/>
      <c r="BA206" s="38"/>
      <c r="BB206" s="193" t="s">
        <v>3814</v>
      </c>
      <c r="BC206" s="193" t="s">
        <v>4561</v>
      </c>
      <c r="BD206" s="204">
        <v>205</v>
      </c>
      <c r="BE206" s="204" t="str">
        <f ca="1">IFERROR(VLOOKUP(NDD!$J$23,INDIRECT(BG205),3,FALSE),"")</f>
        <v/>
      </c>
      <c r="BF206" s="205" t="str">
        <f t="shared" ca="1" si="32"/>
        <v/>
      </c>
      <c r="BG206" s="204" t="str">
        <f t="shared" ca="1" si="33"/>
        <v/>
      </c>
    </row>
    <row r="207" spans="1:59" ht="13.5" customHeight="1" x14ac:dyDescent="0.25">
      <c r="A207" s="38"/>
      <c r="B207" s="38"/>
      <c r="C207" s="38"/>
      <c r="D207" s="38"/>
      <c r="E207" s="38"/>
      <c r="F207" s="38"/>
      <c r="G207" s="38"/>
      <c r="H207" s="38"/>
      <c r="I207" s="38"/>
      <c r="J207" s="38"/>
      <c r="K207" s="38"/>
      <c r="L207" s="38"/>
      <c r="M207" s="38"/>
      <c r="N207" s="38"/>
      <c r="O207" s="38"/>
      <c r="P207" s="38"/>
      <c r="Q207" s="38"/>
      <c r="R207" s="38"/>
      <c r="S207" s="77" t="s">
        <v>3308</v>
      </c>
      <c r="T207" s="76"/>
      <c r="Y207" s="41" t="s">
        <v>609</v>
      </c>
      <c r="Z207" s="41" t="s">
        <v>1810</v>
      </c>
      <c r="AA207" s="41" t="s">
        <v>172</v>
      </c>
      <c r="AB207" s="41"/>
      <c r="AC207" s="41"/>
      <c r="AD207" s="224" t="s">
        <v>266</v>
      </c>
      <c r="AE207" s="224" t="s">
        <v>680</v>
      </c>
      <c r="AF207" s="225" t="s">
        <v>2053</v>
      </c>
      <c r="AG207" s="223" t="s">
        <v>2252</v>
      </c>
      <c r="AH207" s="199">
        <v>205</v>
      </c>
      <c r="AI207" s="199" t="str">
        <f ca="1">IFERROR(VLOOKUP(NDD!$J$23,INDIRECT(AM206),5,FALSE),"")</f>
        <v/>
      </c>
      <c r="AJ207" s="199" t="str">
        <f t="shared" ca="1" si="27"/>
        <v/>
      </c>
      <c r="AK207" s="199" t="str">
        <f t="shared" ca="1" si="28"/>
        <v/>
      </c>
      <c r="AL207" s="209" t="str">
        <f t="shared" ca="1" si="29"/>
        <v/>
      </c>
      <c r="AM207" s="199" t="str">
        <f t="shared" ca="1" si="37"/>
        <v/>
      </c>
      <c r="AN207" s="204">
        <v>206</v>
      </c>
      <c r="AO207" s="204" t="str">
        <f ca="1">IFERROR(VLOOKUP(NDD!$J$28,INDIRECT(AR206),5,FALSE),"")</f>
        <v/>
      </c>
      <c r="AP207" s="205" t="str">
        <f t="shared" ca="1" si="34"/>
        <v/>
      </c>
      <c r="AQ207" s="204" t="str">
        <f t="shared" ca="1" si="35"/>
        <v/>
      </c>
      <c r="AR207" s="204" t="str">
        <f t="shared" ca="1" si="36"/>
        <v/>
      </c>
      <c r="AS207" s="40" t="s">
        <v>1345</v>
      </c>
      <c r="AT207" s="40"/>
      <c r="AU207" s="40" t="s">
        <v>2938</v>
      </c>
      <c r="AV207" s="40" t="s">
        <v>1950</v>
      </c>
      <c r="AW207" s="40"/>
      <c r="AX207" s="38"/>
      <c r="AY207" s="38"/>
      <c r="AZ207" s="38"/>
      <c r="BA207" s="38"/>
      <c r="BB207" s="193" t="s">
        <v>3814</v>
      </c>
      <c r="BC207" s="193" t="s">
        <v>4580</v>
      </c>
      <c r="BD207" s="204">
        <v>206</v>
      </c>
      <c r="BE207" s="107"/>
      <c r="BF207" s="107"/>
      <c r="BG207" s="107"/>
    </row>
    <row r="208" spans="1:59" ht="13.5" customHeight="1" x14ac:dyDescent="0.25">
      <c r="A208" s="38"/>
      <c r="B208" s="38"/>
      <c r="C208" s="38"/>
      <c r="D208" s="38"/>
      <c r="E208" s="38"/>
      <c r="F208" s="38"/>
      <c r="G208" s="38"/>
      <c r="H208" s="38"/>
      <c r="I208" s="38"/>
      <c r="J208" s="38"/>
      <c r="K208" s="38"/>
      <c r="L208" s="38"/>
      <c r="M208" s="38"/>
      <c r="N208" s="38"/>
      <c r="O208" s="38"/>
      <c r="P208" s="38"/>
      <c r="Q208" s="38"/>
      <c r="R208" s="38"/>
      <c r="S208" s="77" t="s">
        <v>333</v>
      </c>
      <c r="T208" s="76" t="s">
        <v>576</v>
      </c>
      <c r="Y208" s="41" t="s">
        <v>574</v>
      </c>
      <c r="Z208" s="41" t="s">
        <v>1811</v>
      </c>
      <c r="AA208" s="41" t="s">
        <v>197</v>
      </c>
      <c r="AB208" s="41"/>
      <c r="AC208" s="41"/>
      <c r="AD208" s="224" t="s">
        <v>266</v>
      </c>
      <c r="AE208" s="224" t="s">
        <v>712</v>
      </c>
      <c r="AF208" s="225" t="s">
        <v>2053</v>
      </c>
      <c r="AG208" s="223" t="s">
        <v>2249</v>
      </c>
      <c r="AH208" s="199">
        <v>206</v>
      </c>
      <c r="AI208" s="199" t="str">
        <f ca="1">IFERROR(VLOOKUP(NDD!$J$23,INDIRECT(AM207),5,FALSE),"")</f>
        <v/>
      </c>
      <c r="AJ208" s="199" t="str">
        <f t="shared" ca="1" si="27"/>
        <v/>
      </c>
      <c r="AK208" s="199" t="str">
        <f t="shared" ca="1" si="28"/>
        <v/>
      </c>
      <c r="AL208" s="209" t="str">
        <f t="shared" ca="1" si="29"/>
        <v/>
      </c>
      <c r="AM208" s="199" t="str">
        <f t="shared" ca="1" si="37"/>
        <v/>
      </c>
      <c r="AN208" s="204">
        <v>207</v>
      </c>
      <c r="AO208" s="204" t="str">
        <f ca="1">IFERROR(VLOOKUP(NDD!$J$28,INDIRECT(AR207),5,FALSE),"")</f>
        <v/>
      </c>
      <c r="AP208" s="205" t="str">
        <f t="shared" ca="1" si="34"/>
        <v/>
      </c>
      <c r="AQ208" s="204" t="str">
        <f t="shared" ca="1" si="35"/>
        <v/>
      </c>
      <c r="AR208" s="204" t="str">
        <f t="shared" ca="1" si="36"/>
        <v/>
      </c>
      <c r="AS208" s="40" t="s">
        <v>1346</v>
      </c>
      <c r="AT208" s="40"/>
      <c r="AU208" s="40" t="s">
        <v>2939</v>
      </c>
      <c r="AV208" s="40" t="s">
        <v>1951</v>
      </c>
      <c r="AW208" s="40"/>
      <c r="AX208" s="38"/>
      <c r="AY208" s="38"/>
      <c r="AZ208" s="38"/>
      <c r="BA208" s="38"/>
      <c r="BB208" s="193" t="s">
        <v>3814</v>
      </c>
      <c r="BC208" s="193" t="s">
        <v>4585</v>
      </c>
      <c r="BD208" s="204">
        <v>207</v>
      </c>
      <c r="BE208" s="107"/>
      <c r="BF208" s="107"/>
      <c r="BG208" s="107"/>
    </row>
    <row r="209" spans="1:59" ht="13.5" customHeight="1" x14ac:dyDescent="0.25">
      <c r="A209" s="38"/>
      <c r="B209" s="38"/>
      <c r="C209" s="38"/>
      <c r="D209" s="38"/>
      <c r="E209" s="38"/>
      <c r="F209" s="38"/>
      <c r="G209" s="38"/>
      <c r="H209" s="38"/>
      <c r="I209" s="38"/>
      <c r="J209" s="38"/>
      <c r="K209" s="38"/>
      <c r="L209" s="38"/>
      <c r="M209" s="38"/>
      <c r="N209" s="38"/>
      <c r="O209" s="38"/>
      <c r="P209" s="38"/>
      <c r="Q209" s="38"/>
      <c r="R209" s="38"/>
      <c r="S209" s="77" t="s">
        <v>3091</v>
      </c>
      <c r="T209" s="76"/>
      <c r="Y209" s="41" t="s">
        <v>879</v>
      </c>
      <c r="Z209" s="41" t="s">
        <v>1846</v>
      </c>
      <c r="AA209" s="41" t="s">
        <v>880</v>
      </c>
      <c r="AB209" s="41"/>
      <c r="AC209" s="41"/>
      <c r="AD209" s="224" t="s">
        <v>266</v>
      </c>
      <c r="AE209" s="224" t="s">
        <v>2250</v>
      </c>
      <c r="AF209" s="225" t="s">
        <v>2053</v>
      </c>
      <c r="AG209" s="223" t="s">
        <v>2251</v>
      </c>
      <c r="AH209" s="199">
        <v>207</v>
      </c>
      <c r="AI209" s="199" t="str">
        <f ca="1">IFERROR(VLOOKUP(NDD!$J$23,INDIRECT(AM208),5,FALSE),"")</f>
        <v/>
      </c>
      <c r="AJ209" s="199" t="str">
        <f t="shared" ca="1" si="27"/>
        <v/>
      </c>
      <c r="AK209" s="199" t="str">
        <f t="shared" ca="1" si="28"/>
        <v/>
      </c>
      <c r="AL209" s="209" t="str">
        <f t="shared" ca="1" si="29"/>
        <v/>
      </c>
      <c r="AM209" s="199" t="str">
        <f t="shared" ca="1" si="37"/>
        <v/>
      </c>
      <c r="AN209" s="204">
        <v>208</v>
      </c>
      <c r="AO209" s="204" t="str">
        <f ca="1">IFERROR(VLOOKUP(NDD!$J$28,INDIRECT(AR208),5,FALSE),"")</f>
        <v/>
      </c>
      <c r="AP209" s="205" t="str">
        <f t="shared" ca="1" si="34"/>
        <v/>
      </c>
      <c r="AQ209" s="204" t="str">
        <f t="shared" ca="1" si="35"/>
        <v/>
      </c>
      <c r="AR209" s="204" t="str">
        <f t="shared" ca="1" si="36"/>
        <v/>
      </c>
      <c r="AS209" s="40" t="s">
        <v>2940</v>
      </c>
      <c r="AT209" s="40"/>
      <c r="AU209" s="40" t="s">
        <v>2941</v>
      </c>
      <c r="AV209" s="40" t="s">
        <v>2942</v>
      </c>
      <c r="AW209" s="40" t="s">
        <v>2770</v>
      </c>
      <c r="AX209" s="38"/>
      <c r="AY209" s="38"/>
      <c r="AZ209" s="38"/>
      <c r="BA209" s="38"/>
      <c r="BB209" s="193" t="s">
        <v>3814</v>
      </c>
      <c r="BC209" s="193" t="s">
        <v>4592</v>
      </c>
      <c r="BD209" s="204">
        <v>208</v>
      </c>
      <c r="BE209" s="107"/>
      <c r="BF209" s="107"/>
      <c r="BG209" s="107"/>
    </row>
    <row r="210" spans="1:59" ht="13.5" customHeight="1" x14ac:dyDescent="0.25">
      <c r="A210" s="38"/>
      <c r="B210" s="38"/>
      <c r="C210" s="38"/>
      <c r="D210" s="38"/>
      <c r="E210" s="38"/>
      <c r="F210" s="38"/>
      <c r="G210" s="38"/>
      <c r="H210" s="38"/>
      <c r="I210" s="38"/>
      <c r="J210" s="38"/>
      <c r="K210" s="38"/>
      <c r="L210" s="38"/>
      <c r="M210" s="38"/>
      <c r="N210" s="38"/>
      <c r="O210" s="38"/>
      <c r="P210" s="38"/>
      <c r="Q210" s="38"/>
      <c r="R210" s="38"/>
      <c r="S210" s="77" t="s">
        <v>3800</v>
      </c>
      <c r="T210" s="76"/>
      <c r="Y210" s="41" t="s">
        <v>998</v>
      </c>
      <c r="Z210" s="41" t="s">
        <v>1858</v>
      </c>
      <c r="AA210" s="41" t="s">
        <v>999</v>
      </c>
      <c r="AB210" s="41"/>
      <c r="AC210" s="41"/>
      <c r="AD210" s="224" t="s">
        <v>266</v>
      </c>
      <c r="AE210" s="224" t="s">
        <v>621</v>
      </c>
      <c r="AF210" s="225" t="s">
        <v>2144</v>
      </c>
      <c r="AG210" s="223" t="s">
        <v>2145</v>
      </c>
      <c r="AH210" s="199">
        <v>208</v>
      </c>
      <c r="AI210" s="199" t="str">
        <f ca="1">IFERROR(VLOOKUP(NDD!$J$23,INDIRECT(AM209),5,FALSE),"")</f>
        <v/>
      </c>
      <c r="AJ210" s="199" t="str">
        <f t="shared" ca="1" si="27"/>
        <v/>
      </c>
      <c r="AK210" s="199" t="str">
        <f t="shared" ca="1" si="28"/>
        <v/>
      </c>
      <c r="AL210" s="209" t="str">
        <f t="shared" ca="1" si="29"/>
        <v/>
      </c>
      <c r="AM210" s="199" t="str">
        <f t="shared" ca="1" si="37"/>
        <v/>
      </c>
      <c r="AN210" s="204">
        <v>209</v>
      </c>
      <c r="AO210" s="204" t="str">
        <f ca="1">IFERROR(VLOOKUP(NDD!$J$28,INDIRECT(AR209),5,FALSE),"")</f>
        <v/>
      </c>
      <c r="AP210" s="205" t="str">
        <f t="shared" ca="1" si="34"/>
        <v/>
      </c>
      <c r="AQ210" s="204" t="str">
        <f t="shared" ca="1" si="35"/>
        <v/>
      </c>
      <c r="AR210" s="204" t="str">
        <f t="shared" ca="1" si="36"/>
        <v/>
      </c>
      <c r="AS210" s="40" t="s">
        <v>1145</v>
      </c>
      <c r="AT210" s="40"/>
      <c r="AU210" s="40" t="s">
        <v>3966</v>
      </c>
      <c r="AV210" s="40" t="s">
        <v>4283</v>
      </c>
      <c r="AW210" s="40" t="s">
        <v>155</v>
      </c>
      <c r="AX210" s="38"/>
      <c r="AY210" s="38"/>
      <c r="AZ210" s="38"/>
      <c r="BA210" s="38"/>
      <c r="BB210" s="193" t="s">
        <v>3814</v>
      </c>
      <c r="BC210" s="193" t="s">
        <v>4606</v>
      </c>
      <c r="BD210" s="204">
        <v>209</v>
      </c>
      <c r="BE210" s="107"/>
      <c r="BF210" s="107"/>
      <c r="BG210" s="107"/>
    </row>
    <row r="211" spans="1:59" ht="13.5" customHeight="1" x14ac:dyDescent="0.25">
      <c r="A211" s="38"/>
      <c r="B211" s="38"/>
      <c r="C211" s="38"/>
      <c r="D211" s="38"/>
      <c r="E211" s="38"/>
      <c r="F211" s="38"/>
      <c r="G211" s="38"/>
      <c r="H211" s="38"/>
      <c r="I211" s="38"/>
      <c r="J211" s="38"/>
      <c r="K211" s="38"/>
      <c r="L211" s="38"/>
      <c r="M211" s="38"/>
      <c r="N211" s="38"/>
      <c r="O211" s="38"/>
      <c r="P211" s="38"/>
      <c r="Q211" s="38"/>
      <c r="R211" s="38"/>
      <c r="S211" s="77" t="s">
        <v>334</v>
      </c>
      <c r="T211" s="76" t="s">
        <v>549</v>
      </c>
      <c r="Y211" s="41" t="s">
        <v>551</v>
      </c>
      <c r="Z211" s="41" t="s">
        <v>1812</v>
      </c>
      <c r="AA211" s="41" t="s">
        <v>164</v>
      </c>
      <c r="AB211" s="41"/>
      <c r="AC211" s="41"/>
      <c r="AD211" s="224" t="s">
        <v>267</v>
      </c>
      <c r="AE211" s="224" t="s">
        <v>2054</v>
      </c>
      <c r="AF211" s="225" t="s">
        <v>2051</v>
      </c>
      <c r="AG211" s="223" t="s">
        <v>3565</v>
      </c>
      <c r="AH211" s="199">
        <v>209</v>
      </c>
      <c r="AI211" s="199" t="str">
        <f ca="1">IFERROR(VLOOKUP(NDD!$J$23,INDIRECT(AM210),5,FALSE),"")</f>
        <v/>
      </c>
      <c r="AJ211" s="199" t="str">
        <f t="shared" ca="1" si="27"/>
        <v/>
      </c>
      <c r="AK211" s="199" t="str">
        <f t="shared" ca="1" si="28"/>
        <v/>
      </c>
      <c r="AL211" s="209" t="str">
        <f t="shared" ca="1" si="29"/>
        <v/>
      </c>
      <c r="AM211" s="199" t="str">
        <f t="shared" ca="1" si="37"/>
        <v/>
      </c>
      <c r="AN211" s="204">
        <v>210</v>
      </c>
      <c r="AO211" s="204" t="str">
        <f ca="1">IFERROR(VLOOKUP(NDD!$J$28,INDIRECT(AR210),5,FALSE),"")</f>
        <v/>
      </c>
      <c r="AP211" s="205" t="str">
        <f t="shared" ca="1" si="34"/>
        <v/>
      </c>
      <c r="AQ211" s="204" t="str">
        <f t="shared" ca="1" si="35"/>
        <v/>
      </c>
      <c r="AR211" s="204" t="str">
        <f t="shared" ca="1" si="36"/>
        <v/>
      </c>
      <c r="AS211" s="40" t="s">
        <v>2943</v>
      </c>
      <c r="AT211" s="40"/>
      <c r="AU211" s="40" t="s">
        <v>2944</v>
      </c>
      <c r="AV211" s="40" t="s">
        <v>2945</v>
      </c>
      <c r="AW211" s="40" t="s">
        <v>2770</v>
      </c>
      <c r="AX211" s="38"/>
      <c r="AY211" s="38"/>
      <c r="AZ211" s="38"/>
      <c r="BA211" s="38"/>
      <c r="BB211" s="193" t="s">
        <v>3814</v>
      </c>
      <c r="BC211" s="193" t="s">
        <v>4624</v>
      </c>
      <c r="BD211" s="204">
        <v>210</v>
      </c>
      <c r="BE211" s="107"/>
      <c r="BF211" s="107"/>
      <c r="BG211" s="107"/>
    </row>
    <row r="212" spans="1:59" ht="13.5" customHeight="1" x14ac:dyDescent="0.25">
      <c r="A212" s="38"/>
      <c r="B212" s="38"/>
      <c r="C212" s="38"/>
      <c r="D212" s="38"/>
      <c r="E212" s="38"/>
      <c r="F212" s="38"/>
      <c r="G212" s="38"/>
      <c r="H212" s="38"/>
      <c r="I212" s="38"/>
      <c r="J212" s="38"/>
      <c r="K212" s="38"/>
      <c r="L212" s="38"/>
      <c r="M212" s="38"/>
      <c r="N212" s="38"/>
      <c r="O212" s="38"/>
      <c r="P212" s="38"/>
      <c r="Q212" s="38"/>
      <c r="R212" s="38"/>
      <c r="S212" s="77" t="s">
        <v>335</v>
      </c>
      <c r="T212" s="76" t="s">
        <v>304</v>
      </c>
      <c r="Y212" s="41" t="s">
        <v>610</v>
      </c>
      <c r="Z212" s="41" t="s">
        <v>239</v>
      </c>
      <c r="AA212" s="41" t="s">
        <v>239</v>
      </c>
      <c r="AB212" s="41"/>
      <c r="AC212" s="41"/>
      <c r="AD212" s="224" t="s">
        <v>267</v>
      </c>
      <c r="AE212" s="224" t="s">
        <v>2235</v>
      </c>
      <c r="AF212" s="225" t="s">
        <v>2051</v>
      </c>
      <c r="AG212" s="223" t="s">
        <v>2236</v>
      </c>
      <c r="AH212" s="199">
        <v>210</v>
      </c>
      <c r="AI212" s="199" t="str">
        <f ca="1">IFERROR(VLOOKUP(NDD!$J$23,INDIRECT(AM211),5,FALSE),"")</f>
        <v/>
      </c>
      <c r="AJ212" s="199" t="str">
        <f t="shared" ca="1" si="27"/>
        <v/>
      </c>
      <c r="AK212" s="199" t="str">
        <f t="shared" ca="1" si="28"/>
        <v/>
      </c>
      <c r="AL212" s="209" t="str">
        <f t="shared" ca="1" si="29"/>
        <v/>
      </c>
      <c r="AM212" s="199" t="str">
        <f t="shared" ca="1" si="37"/>
        <v/>
      </c>
      <c r="AN212" s="204">
        <v>211</v>
      </c>
      <c r="AO212" s="204" t="str">
        <f ca="1">IFERROR(VLOOKUP(NDD!$J$28,INDIRECT(AR211),5,FALSE),"")</f>
        <v/>
      </c>
      <c r="AP212" s="205" t="str">
        <f t="shared" ca="1" si="34"/>
        <v/>
      </c>
      <c r="AQ212" s="204" t="str">
        <f t="shared" ca="1" si="35"/>
        <v/>
      </c>
      <c r="AR212" s="204" t="str">
        <f t="shared" ca="1" si="36"/>
        <v/>
      </c>
      <c r="AS212" s="40" t="s">
        <v>1146</v>
      </c>
      <c r="AT212" s="40"/>
      <c r="AU212" s="40" t="s">
        <v>3856</v>
      </c>
      <c r="AV212" s="40" t="s">
        <v>4284</v>
      </c>
      <c r="AW212" s="40" t="s">
        <v>124</v>
      </c>
      <c r="AX212" s="38"/>
      <c r="AY212" s="38"/>
      <c r="AZ212" s="38"/>
      <c r="BA212" s="38"/>
      <c r="BB212" s="193" t="s">
        <v>3814</v>
      </c>
      <c r="BC212" s="193" t="s">
        <v>4628</v>
      </c>
      <c r="BD212" s="204">
        <v>211</v>
      </c>
      <c r="BE212" s="107"/>
      <c r="BF212" s="107"/>
      <c r="BG212" s="107"/>
    </row>
    <row r="213" spans="1:59" ht="13.5" customHeight="1" x14ac:dyDescent="0.25">
      <c r="A213" s="38"/>
      <c r="B213" s="38"/>
      <c r="C213" s="38"/>
      <c r="D213" s="38"/>
      <c r="E213" s="38"/>
      <c r="F213" s="38"/>
      <c r="G213" s="38"/>
      <c r="H213" s="38"/>
      <c r="I213" s="38"/>
      <c r="J213" s="38"/>
      <c r="K213" s="38"/>
      <c r="L213" s="38"/>
      <c r="M213" s="38"/>
      <c r="N213" s="38"/>
      <c r="O213" s="38"/>
      <c r="P213" s="38"/>
      <c r="Q213" s="38"/>
      <c r="R213" s="38"/>
      <c r="S213" s="77" t="s">
        <v>3928</v>
      </c>
      <c r="T213" s="76"/>
      <c r="Y213" s="41" t="s">
        <v>973</v>
      </c>
      <c r="Z213" s="41" t="s">
        <v>1850</v>
      </c>
      <c r="AA213" s="41" t="s">
        <v>974</v>
      </c>
      <c r="AB213" s="41"/>
      <c r="AC213" s="41"/>
      <c r="AD213" s="224" t="s">
        <v>267</v>
      </c>
      <c r="AE213" s="224" t="s">
        <v>2237</v>
      </c>
      <c r="AF213" s="225" t="s">
        <v>2051</v>
      </c>
      <c r="AG213" s="223" t="s">
        <v>2238</v>
      </c>
      <c r="AH213" s="199">
        <v>211</v>
      </c>
      <c r="AI213" s="199" t="str">
        <f ca="1">IFERROR(VLOOKUP(NDD!$J$23,INDIRECT(AM212),5,FALSE),"")</f>
        <v/>
      </c>
      <c r="AJ213" s="199" t="str">
        <f t="shared" ca="1" si="27"/>
        <v/>
      </c>
      <c r="AK213" s="199" t="str">
        <f t="shared" ca="1" si="28"/>
        <v/>
      </c>
      <c r="AL213" s="209" t="str">
        <f t="shared" ca="1" si="29"/>
        <v/>
      </c>
      <c r="AM213" s="199" t="str">
        <f t="shared" ca="1" si="37"/>
        <v/>
      </c>
      <c r="AN213" s="204">
        <v>212</v>
      </c>
      <c r="AO213" s="204" t="str">
        <f ca="1">IFERROR(VLOOKUP(NDD!$J$28,INDIRECT(AR212),5,FALSE),"")</f>
        <v/>
      </c>
      <c r="AP213" s="205" t="str">
        <f t="shared" ca="1" si="34"/>
        <v/>
      </c>
      <c r="AQ213" s="204" t="str">
        <f t="shared" ca="1" si="35"/>
        <v/>
      </c>
      <c r="AR213" s="204" t="str">
        <f t="shared" ca="1" si="36"/>
        <v/>
      </c>
      <c r="AS213" s="40" t="s">
        <v>1347</v>
      </c>
      <c r="AT213" s="40"/>
      <c r="AU213" s="40" t="s">
        <v>2946</v>
      </c>
      <c r="AV213" s="40" t="s">
        <v>1952</v>
      </c>
      <c r="AW213" s="40"/>
      <c r="AX213" s="38"/>
      <c r="AY213" s="38"/>
      <c r="AZ213" s="38"/>
      <c r="BA213" s="38"/>
      <c r="BB213" s="193" t="s">
        <v>3814</v>
      </c>
      <c r="BC213" s="193" t="s">
        <v>2144</v>
      </c>
      <c r="BD213" s="204">
        <v>212</v>
      </c>
      <c r="BE213" s="107"/>
      <c r="BF213" s="107"/>
      <c r="BG213" s="107"/>
    </row>
    <row r="214" spans="1:59" ht="13.5" customHeight="1" x14ac:dyDescent="0.25">
      <c r="A214" s="38"/>
      <c r="B214" s="38"/>
      <c r="C214" s="38"/>
      <c r="D214" s="38"/>
      <c r="E214" s="38"/>
      <c r="F214" s="38"/>
      <c r="G214" s="38"/>
      <c r="H214" s="38"/>
      <c r="I214" s="38"/>
      <c r="J214" s="38"/>
      <c r="K214" s="38"/>
      <c r="L214" s="38"/>
      <c r="M214" s="38"/>
      <c r="N214" s="38"/>
      <c r="O214" s="38"/>
      <c r="P214" s="38"/>
      <c r="Q214" s="38"/>
      <c r="R214" s="38"/>
      <c r="S214" s="77" t="s">
        <v>3136</v>
      </c>
      <c r="T214" s="76"/>
      <c r="Y214" s="41" t="s">
        <v>985</v>
      </c>
      <c r="Z214" s="41" t="s">
        <v>1857</v>
      </c>
      <c r="AA214" s="41" t="s">
        <v>232</v>
      </c>
      <c r="AB214" s="41"/>
      <c r="AC214" s="41"/>
      <c r="AD214" s="224" t="s">
        <v>267</v>
      </c>
      <c r="AE214" s="224" t="s">
        <v>2239</v>
      </c>
      <c r="AF214" s="225" t="s">
        <v>2051</v>
      </c>
      <c r="AG214" s="223" t="s">
        <v>2240</v>
      </c>
      <c r="AH214" s="199">
        <v>212</v>
      </c>
      <c r="AI214" s="199" t="str">
        <f ca="1">IFERROR(VLOOKUP(NDD!$J$23,INDIRECT(AM213),5,FALSE),"")</f>
        <v/>
      </c>
      <c r="AJ214" s="199" t="str">
        <f t="shared" ca="1" si="27"/>
        <v/>
      </c>
      <c r="AK214" s="199" t="str">
        <f t="shared" ca="1" si="28"/>
        <v/>
      </c>
      <c r="AL214" s="209" t="str">
        <f t="shared" ca="1" si="29"/>
        <v/>
      </c>
      <c r="AM214" s="199" t="str">
        <f t="shared" ca="1" si="37"/>
        <v/>
      </c>
      <c r="AN214" s="204">
        <v>213</v>
      </c>
      <c r="AO214" s="204" t="str">
        <f ca="1">IFERROR(VLOOKUP(NDD!$J$28,INDIRECT(AR213),5,FALSE),"")</f>
        <v/>
      </c>
      <c r="AP214" s="205" t="str">
        <f t="shared" ca="1" si="34"/>
        <v/>
      </c>
      <c r="AQ214" s="204" t="str">
        <f t="shared" ca="1" si="35"/>
        <v/>
      </c>
      <c r="AR214" s="204" t="str">
        <f t="shared" ca="1" si="36"/>
        <v/>
      </c>
      <c r="AS214" s="40" t="s">
        <v>1348</v>
      </c>
      <c r="AT214" s="40"/>
      <c r="AU214" s="40" t="s">
        <v>2947</v>
      </c>
      <c r="AV214" s="40" t="s">
        <v>1953</v>
      </c>
      <c r="AW214" s="40"/>
      <c r="AX214" s="38"/>
      <c r="AY214" s="38"/>
      <c r="AZ214" s="38"/>
      <c r="BA214" s="38"/>
      <c r="BB214" s="193" t="s">
        <v>4648</v>
      </c>
      <c r="BC214" s="193" t="s">
        <v>2078</v>
      </c>
      <c r="BD214" s="204">
        <v>213</v>
      </c>
      <c r="BE214" s="107"/>
      <c r="BF214" s="107"/>
      <c r="BG214" s="107"/>
    </row>
    <row r="215" spans="1:59" ht="13.5" customHeight="1" x14ac:dyDescent="0.25">
      <c r="A215" s="38"/>
      <c r="B215" s="38"/>
      <c r="C215" s="38"/>
      <c r="D215" s="38"/>
      <c r="E215" s="38"/>
      <c r="F215" s="38"/>
      <c r="G215" s="38"/>
      <c r="H215" s="38"/>
      <c r="I215" s="38"/>
      <c r="J215" s="38"/>
      <c r="K215" s="38"/>
      <c r="L215" s="38"/>
      <c r="M215" s="38"/>
      <c r="N215" s="38"/>
      <c r="O215" s="38"/>
      <c r="P215" s="38"/>
      <c r="Q215" s="38"/>
      <c r="R215" s="38"/>
      <c r="S215" s="77" t="s">
        <v>3798</v>
      </c>
      <c r="T215" s="76"/>
      <c r="Y215" s="41" t="s">
        <v>997</v>
      </c>
      <c r="Z215" s="41" t="s">
        <v>220</v>
      </c>
      <c r="AA215" s="41" t="s">
        <v>220</v>
      </c>
      <c r="AB215" s="41"/>
      <c r="AC215" s="41"/>
      <c r="AD215" s="224" t="s">
        <v>267</v>
      </c>
      <c r="AE215" s="224" t="s">
        <v>684</v>
      </c>
      <c r="AF215" s="225" t="s">
        <v>2051</v>
      </c>
      <c r="AG215" s="223" t="s">
        <v>2241</v>
      </c>
      <c r="AH215" s="199">
        <v>213</v>
      </c>
      <c r="AI215" s="199" t="str">
        <f ca="1">IFERROR(VLOOKUP(NDD!$J$23,INDIRECT(AM214),5,FALSE),"")</f>
        <v/>
      </c>
      <c r="AJ215" s="199" t="str">
        <f t="shared" ca="1" si="27"/>
        <v/>
      </c>
      <c r="AK215" s="199" t="str">
        <f t="shared" ca="1" si="28"/>
        <v/>
      </c>
      <c r="AL215" s="209" t="str">
        <f t="shared" ca="1" si="29"/>
        <v/>
      </c>
      <c r="AM215" s="199" t="str">
        <f t="shared" ca="1" si="37"/>
        <v/>
      </c>
      <c r="AN215" s="204">
        <v>214</v>
      </c>
      <c r="AO215" s="204" t="str">
        <f ca="1">IFERROR(VLOOKUP(NDD!$J$28,INDIRECT(AR214),5,FALSE),"")</f>
        <v/>
      </c>
      <c r="AP215" s="205" t="str">
        <f t="shared" ca="1" si="34"/>
        <v/>
      </c>
      <c r="AQ215" s="204" t="str">
        <f t="shared" ca="1" si="35"/>
        <v/>
      </c>
      <c r="AR215" s="204" t="str">
        <f t="shared" ca="1" si="36"/>
        <v/>
      </c>
      <c r="AS215" s="40" t="s">
        <v>1349</v>
      </c>
      <c r="AT215" s="40"/>
      <c r="AU215" s="40" t="s">
        <v>4046</v>
      </c>
      <c r="AV215" s="40" t="s">
        <v>4285</v>
      </c>
      <c r="AW215" s="40" t="s">
        <v>157</v>
      </c>
      <c r="AX215" s="38"/>
      <c r="AY215" s="38"/>
      <c r="AZ215" s="38"/>
      <c r="BA215" s="38"/>
      <c r="BB215" s="193" t="s">
        <v>4648</v>
      </c>
      <c r="BC215" s="193" t="s">
        <v>2094</v>
      </c>
      <c r="BD215" s="204">
        <v>214</v>
      </c>
      <c r="BE215" s="107"/>
      <c r="BF215" s="107"/>
      <c r="BG215" s="107"/>
    </row>
    <row r="216" spans="1:59" ht="13.5" customHeight="1" x14ac:dyDescent="0.25">
      <c r="A216" s="38"/>
      <c r="B216" s="38"/>
      <c r="C216" s="38"/>
      <c r="D216" s="38"/>
      <c r="E216" s="38"/>
      <c r="F216" s="38"/>
      <c r="G216" s="38"/>
      <c r="H216" s="38"/>
      <c r="I216" s="38"/>
      <c r="J216" s="38"/>
      <c r="K216" s="38"/>
      <c r="L216" s="38"/>
      <c r="M216" s="38"/>
      <c r="N216" s="38"/>
      <c r="O216" s="38"/>
      <c r="P216" s="38"/>
      <c r="Q216" s="38"/>
      <c r="R216" s="38"/>
      <c r="S216" s="77" t="s">
        <v>3929</v>
      </c>
      <c r="T216" s="76"/>
      <c r="Y216" s="41" t="s">
        <v>988</v>
      </c>
      <c r="Z216" s="41" t="s">
        <v>1847</v>
      </c>
      <c r="AA216" s="41" t="s">
        <v>989</v>
      </c>
      <c r="AB216" s="41"/>
      <c r="AC216" s="41"/>
      <c r="AD216" s="224" t="s">
        <v>267</v>
      </c>
      <c r="AE216" s="224" t="s">
        <v>649</v>
      </c>
      <c r="AF216" s="225" t="s">
        <v>2051</v>
      </c>
      <c r="AG216" s="223" t="s">
        <v>2242</v>
      </c>
      <c r="AH216" s="199">
        <v>214</v>
      </c>
      <c r="AI216" s="199" t="str">
        <f ca="1">IFERROR(VLOOKUP(NDD!$J$23,INDIRECT(AM215),5,FALSE),"")</f>
        <v/>
      </c>
      <c r="AJ216" s="199" t="str">
        <f t="shared" ca="1" si="27"/>
        <v/>
      </c>
      <c r="AK216" s="199" t="str">
        <f t="shared" ca="1" si="28"/>
        <v/>
      </c>
      <c r="AL216" s="209" t="str">
        <f t="shared" ca="1" si="29"/>
        <v/>
      </c>
      <c r="AM216" s="199" t="str">
        <f t="shared" ca="1" si="37"/>
        <v/>
      </c>
      <c r="AN216" s="204">
        <v>215</v>
      </c>
      <c r="AO216" s="204" t="str">
        <f ca="1">IFERROR(VLOOKUP(NDD!$J$28,INDIRECT(AR215),5,FALSE),"")</f>
        <v/>
      </c>
      <c r="AP216" s="205" t="str">
        <f t="shared" ca="1" si="34"/>
        <v/>
      </c>
      <c r="AQ216" s="204" t="str">
        <f t="shared" ca="1" si="35"/>
        <v/>
      </c>
      <c r="AR216" s="204" t="str">
        <f t="shared" ca="1" si="36"/>
        <v/>
      </c>
      <c r="AS216" s="40" t="s">
        <v>1350</v>
      </c>
      <c r="AT216" s="40"/>
      <c r="AU216" s="40" t="s">
        <v>3967</v>
      </c>
      <c r="AV216" s="40" t="s">
        <v>4286</v>
      </c>
      <c r="AW216" s="40" t="s">
        <v>163</v>
      </c>
      <c r="AX216" s="38"/>
      <c r="AY216" s="38"/>
      <c r="AZ216" s="38"/>
      <c r="BA216" s="38"/>
      <c r="BB216" s="193" t="s">
        <v>4648</v>
      </c>
      <c r="BC216" s="193" t="s">
        <v>2084</v>
      </c>
      <c r="BD216" s="204">
        <v>215</v>
      </c>
      <c r="BE216" s="107"/>
      <c r="BF216" s="107"/>
      <c r="BG216" s="107"/>
    </row>
    <row r="217" spans="1:59" ht="13.5" customHeight="1" x14ac:dyDescent="0.25">
      <c r="A217" s="38"/>
      <c r="B217" s="38"/>
      <c r="C217" s="38"/>
      <c r="D217" s="38"/>
      <c r="E217" s="38"/>
      <c r="F217" s="38"/>
      <c r="G217" s="38"/>
      <c r="H217" s="38"/>
      <c r="I217" s="38"/>
      <c r="J217" s="38"/>
      <c r="K217" s="38"/>
      <c r="L217" s="38"/>
      <c r="M217" s="38"/>
      <c r="N217" s="38"/>
      <c r="O217" s="38"/>
      <c r="P217" s="38"/>
      <c r="Q217" s="38"/>
      <c r="R217" s="38"/>
      <c r="S217" s="77" t="s">
        <v>2794</v>
      </c>
      <c r="T217" s="76"/>
      <c r="Y217" s="41" t="s">
        <v>1006</v>
      </c>
      <c r="Z217" s="41" t="s">
        <v>246</v>
      </c>
      <c r="AA217" s="41" t="s">
        <v>246</v>
      </c>
      <c r="AB217" s="41"/>
      <c r="AC217" s="41"/>
      <c r="AD217" s="224" t="s">
        <v>267</v>
      </c>
      <c r="AE217" s="224" t="s">
        <v>707</v>
      </c>
      <c r="AF217" s="225" t="s">
        <v>2051</v>
      </c>
      <c r="AG217" s="223" t="s">
        <v>2253</v>
      </c>
      <c r="AH217" s="199">
        <v>215</v>
      </c>
      <c r="AI217" s="199" t="str">
        <f ca="1">IFERROR(VLOOKUP(NDD!$J$23,INDIRECT(AM216),5,FALSE),"")</f>
        <v/>
      </c>
      <c r="AJ217" s="199" t="str">
        <f t="shared" ca="1" si="27"/>
        <v/>
      </c>
      <c r="AK217" s="199" t="str">
        <f t="shared" ca="1" si="28"/>
        <v/>
      </c>
      <c r="AL217" s="209" t="str">
        <f t="shared" ca="1" si="29"/>
        <v/>
      </c>
      <c r="AM217" s="199" t="str">
        <f t="shared" ca="1" si="37"/>
        <v/>
      </c>
      <c r="AN217" s="204">
        <v>216</v>
      </c>
      <c r="AO217" s="204" t="str">
        <f ca="1">IFERROR(VLOOKUP(NDD!$J$28,INDIRECT(AR216),5,FALSE),"")</f>
        <v/>
      </c>
      <c r="AP217" s="205" t="str">
        <f t="shared" ca="1" si="34"/>
        <v/>
      </c>
      <c r="AQ217" s="204" t="str">
        <f t="shared" ca="1" si="35"/>
        <v/>
      </c>
      <c r="AR217" s="204" t="str">
        <f t="shared" ca="1" si="36"/>
        <v/>
      </c>
      <c r="AS217" s="40" t="s">
        <v>2948</v>
      </c>
      <c r="AT217" s="40"/>
      <c r="AU217" s="40" t="s">
        <v>2949</v>
      </c>
      <c r="AV217" s="40" t="s">
        <v>2950</v>
      </c>
      <c r="AW217" s="40" t="s">
        <v>2752</v>
      </c>
      <c r="AX217" s="38"/>
      <c r="AY217" s="38"/>
      <c r="AZ217" s="38"/>
      <c r="BA217" s="38"/>
      <c r="BB217" s="193" t="s">
        <v>4648</v>
      </c>
      <c r="BC217" s="193" t="s">
        <v>2095</v>
      </c>
      <c r="BD217" s="204">
        <v>216</v>
      </c>
      <c r="BE217" s="107"/>
      <c r="BF217" s="107"/>
      <c r="BG217" s="107"/>
    </row>
    <row r="218" spans="1:59" ht="13.5" customHeight="1" x14ac:dyDescent="0.25">
      <c r="A218" s="38"/>
      <c r="B218" s="38"/>
      <c r="C218" s="38"/>
      <c r="D218" s="38"/>
      <c r="E218" s="38"/>
      <c r="F218" s="38"/>
      <c r="G218" s="38"/>
      <c r="H218" s="38"/>
      <c r="I218" s="38"/>
      <c r="J218" s="38"/>
      <c r="K218" s="38"/>
      <c r="L218" s="38"/>
      <c r="M218" s="38"/>
      <c r="N218" s="38"/>
      <c r="O218" s="38"/>
      <c r="P218" s="38"/>
      <c r="Q218" s="38"/>
      <c r="R218" s="38"/>
      <c r="S218" s="77" t="s">
        <v>336</v>
      </c>
      <c r="T218" s="76" t="s">
        <v>562</v>
      </c>
      <c r="Y218" s="41" t="s">
        <v>579</v>
      </c>
      <c r="Z218" s="41" t="s">
        <v>1813</v>
      </c>
      <c r="AA218" s="41" t="s">
        <v>186</v>
      </c>
      <c r="AB218" s="41"/>
      <c r="AC218" s="41"/>
      <c r="AD218" s="224" t="s">
        <v>267</v>
      </c>
      <c r="AE218" s="224" t="s">
        <v>677</v>
      </c>
      <c r="AF218" s="225" t="s">
        <v>2051</v>
      </c>
      <c r="AG218" s="223" t="s">
        <v>2244</v>
      </c>
      <c r="AH218" s="199">
        <v>216</v>
      </c>
      <c r="AI218" s="199" t="str">
        <f ca="1">IFERROR(VLOOKUP(NDD!$J$23,INDIRECT(AM217),5,FALSE),"")</f>
        <v/>
      </c>
      <c r="AJ218" s="199" t="str">
        <f t="shared" ca="1" si="27"/>
        <v/>
      </c>
      <c r="AK218" s="199" t="str">
        <f t="shared" ca="1" si="28"/>
        <v/>
      </c>
      <c r="AL218" s="209" t="str">
        <f t="shared" ca="1" si="29"/>
        <v/>
      </c>
      <c r="AM218" s="199" t="str">
        <f t="shared" ca="1" si="37"/>
        <v/>
      </c>
      <c r="AN218" s="204">
        <v>217</v>
      </c>
      <c r="AO218" s="204" t="str">
        <f ca="1">IFERROR(VLOOKUP(NDD!$J$28,INDIRECT(AR217),5,FALSE),"")</f>
        <v/>
      </c>
      <c r="AP218" s="205" t="str">
        <f t="shared" ca="1" si="34"/>
        <v/>
      </c>
      <c r="AQ218" s="204" t="str">
        <f t="shared" ca="1" si="35"/>
        <v/>
      </c>
      <c r="AR218" s="204" t="str">
        <f t="shared" ca="1" si="36"/>
        <v/>
      </c>
      <c r="AS218" s="40" t="s">
        <v>2951</v>
      </c>
      <c r="AT218" s="40"/>
      <c r="AU218" s="40" t="s">
        <v>2952</v>
      </c>
      <c r="AV218" s="40" t="s">
        <v>2953</v>
      </c>
      <c r="AW218" s="40" t="s">
        <v>2770</v>
      </c>
      <c r="AX218" s="38"/>
      <c r="AY218" s="38"/>
      <c r="AZ218" s="38"/>
      <c r="BA218" s="38"/>
      <c r="BB218" s="193" t="s">
        <v>4648</v>
      </c>
      <c r="BC218" s="193" t="s">
        <v>2144</v>
      </c>
      <c r="BD218" s="204">
        <v>217</v>
      </c>
      <c r="BE218" s="107"/>
      <c r="BF218" s="107"/>
      <c r="BG218" s="107"/>
    </row>
    <row r="219" spans="1:59" ht="13.5" customHeight="1" x14ac:dyDescent="0.25">
      <c r="A219" s="38"/>
      <c r="B219" s="38"/>
      <c r="C219" s="38"/>
      <c r="D219" s="38"/>
      <c r="E219" s="38"/>
      <c r="F219" s="38"/>
      <c r="G219" s="38"/>
      <c r="H219" s="38"/>
      <c r="I219" s="38"/>
      <c r="J219" s="38"/>
      <c r="K219" s="38"/>
      <c r="L219" s="38"/>
      <c r="M219" s="38"/>
      <c r="N219" s="38"/>
      <c r="O219" s="38"/>
      <c r="P219" s="38"/>
      <c r="Q219" s="38"/>
      <c r="R219" s="38"/>
      <c r="S219" s="77" t="s">
        <v>2833</v>
      </c>
      <c r="T219" s="76"/>
      <c r="Y219" s="41" t="s">
        <v>585</v>
      </c>
      <c r="Z219" s="41" t="s">
        <v>1814</v>
      </c>
      <c r="AA219" s="41" t="s">
        <v>159</v>
      </c>
      <c r="AB219" s="41"/>
      <c r="AC219" s="41"/>
      <c r="AD219" s="224" t="s">
        <v>267</v>
      </c>
      <c r="AE219" s="224" t="s">
        <v>678</v>
      </c>
      <c r="AF219" s="225" t="s">
        <v>2051</v>
      </c>
      <c r="AG219" s="223" t="s">
        <v>3577</v>
      </c>
      <c r="AH219" s="199">
        <v>217</v>
      </c>
      <c r="AI219" s="199" t="str">
        <f ca="1">IFERROR(VLOOKUP(NDD!$J$23,INDIRECT(AM218),5,FALSE),"")</f>
        <v/>
      </c>
      <c r="AJ219" s="199" t="str">
        <f t="shared" ca="1" si="27"/>
        <v/>
      </c>
      <c r="AK219" s="199" t="str">
        <f t="shared" ca="1" si="28"/>
        <v/>
      </c>
      <c r="AL219" s="209" t="str">
        <f t="shared" ca="1" si="29"/>
        <v/>
      </c>
      <c r="AM219" s="199" t="str">
        <f t="shared" ca="1" si="37"/>
        <v/>
      </c>
      <c r="AN219" s="204">
        <v>218</v>
      </c>
      <c r="AO219" s="204" t="str">
        <f ca="1">IFERROR(VLOOKUP(NDD!$J$28,INDIRECT(AR218),5,FALSE),"")</f>
        <v/>
      </c>
      <c r="AP219" s="205" t="str">
        <f t="shared" ca="1" si="34"/>
        <v/>
      </c>
      <c r="AQ219" s="204" t="str">
        <f t="shared" ca="1" si="35"/>
        <v/>
      </c>
      <c r="AR219" s="204" t="str">
        <f t="shared" ca="1" si="36"/>
        <v/>
      </c>
      <c r="AS219" s="40" t="s">
        <v>2954</v>
      </c>
      <c r="AT219" s="40"/>
      <c r="AU219" s="40" t="s">
        <v>2955</v>
      </c>
      <c r="AV219" s="40" t="s">
        <v>2956</v>
      </c>
      <c r="AW219" s="40" t="s">
        <v>2752</v>
      </c>
      <c r="AX219" s="38"/>
      <c r="AY219" s="38"/>
      <c r="AZ219" s="38"/>
      <c r="BA219" s="38"/>
      <c r="BD219" s="107"/>
      <c r="BE219" s="107"/>
      <c r="BF219" s="107"/>
      <c r="BG219" s="107"/>
    </row>
    <row r="220" spans="1:59" ht="13.5" customHeight="1" x14ac:dyDescent="0.25">
      <c r="A220" s="38"/>
      <c r="B220" s="38"/>
      <c r="C220" s="38"/>
      <c r="D220" s="38"/>
      <c r="E220" s="38"/>
      <c r="F220" s="38"/>
      <c r="G220" s="38"/>
      <c r="H220" s="38"/>
      <c r="I220" s="38"/>
      <c r="J220" s="38"/>
      <c r="K220" s="38"/>
      <c r="L220" s="38"/>
      <c r="M220" s="38"/>
      <c r="N220" s="38"/>
      <c r="O220" s="38"/>
      <c r="P220" s="38"/>
      <c r="Q220" s="38"/>
      <c r="R220" s="38"/>
      <c r="S220" s="77" t="s">
        <v>337</v>
      </c>
      <c r="T220" s="76" t="s">
        <v>577</v>
      </c>
      <c r="Y220" s="41" t="s">
        <v>1005</v>
      </c>
      <c r="Z220" s="41" t="s">
        <v>1860</v>
      </c>
      <c r="AA220" s="41" t="s">
        <v>229</v>
      </c>
      <c r="AB220" s="41"/>
      <c r="AC220" s="41"/>
      <c r="AD220" s="224" t="s">
        <v>267</v>
      </c>
      <c r="AE220" s="224" t="s">
        <v>2057</v>
      </c>
      <c r="AF220" s="225" t="s">
        <v>2052</v>
      </c>
      <c r="AG220" s="223" t="s">
        <v>2184</v>
      </c>
      <c r="AH220" s="199">
        <v>218</v>
      </c>
      <c r="AI220" s="199" t="str">
        <f ca="1">IFERROR(VLOOKUP(NDD!$J$23,INDIRECT(AM219),5,FALSE),"")</f>
        <v/>
      </c>
      <c r="AJ220" s="199" t="str">
        <f t="shared" ref="AJ220:AJ283" ca="1" si="38">IFERROR(INDIRECT("AF"&amp;AI220+2),"")</f>
        <v/>
      </c>
      <c r="AK220" s="199" t="str">
        <f t="shared" ref="AK220:AK283" ca="1" si="39">IFERROR(INDIRECT("AE"&amp;AI220+2),"")</f>
        <v/>
      </c>
      <c r="AL220" s="209" t="str">
        <f t="shared" ref="AL220:AL283" ca="1" si="40">IFERROR(INDIRECT("AG"&amp;AI220+2),"")</f>
        <v/>
      </c>
      <c r="AM220" s="199" t="str">
        <f t="shared" ca="1" si="37"/>
        <v/>
      </c>
      <c r="AN220" s="204">
        <v>219</v>
      </c>
      <c r="AO220" s="204" t="str">
        <f ca="1">IFERROR(VLOOKUP(NDD!$J$28,INDIRECT(AR219),5,FALSE),"")</f>
        <v/>
      </c>
      <c r="AP220" s="205" t="str">
        <f t="shared" ca="1" si="34"/>
        <v/>
      </c>
      <c r="AQ220" s="204" t="str">
        <f t="shared" ca="1" si="35"/>
        <v/>
      </c>
      <c r="AR220" s="204" t="str">
        <f t="shared" ca="1" si="36"/>
        <v/>
      </c>
      <c r="AS220" s="40" t="s">
        <v>2957</v>
      </c>
      <c r="AT220" s="40"/>
      <c r="AU220" s="40" t="s">
        <v>2958</v>
      </c>
      <c r="AV220" s="40" t="s">
        <v>2959</v>
      </c>
      <c r="AW220" s="40" t="s">
        <v>2759</v>
      </c>
      <c r="AX220" s="38"/>
      <c r="AY220" s="38"/>
      <c r="AZ220" s="38"/>
      <c r="BA220" s="38"/>
      <c r="BD220" s="107"/>
      <c r="BE220" s="107"/>
      <c r="BF220" s="107"/>
      <c r="BG220" s="107"/>
    </row>
    <row r="221" spans="1:59" ht="13.5" customHeight="1" x14ac:dyDescent="0.25">
      <c r="A221" s="38"/>
      <c r="B221" s="38"/>
      <c r="C221" s="38"/>
      <c r="D221" s="38"/>
      <c r="E221" s="38"/>
      <c r="F221" s="38"/>
      <c r="G221" s="38"/>
      <c r="H221" s="38"/>
      <c r="I221" s="38"/>
      <c r="J221" s="38"/>
      <c r="K221" s="38"/>
      <c r="L221" s="38"/>
      <c r="M221" s="38"/>
      <c r="N221" s="38"/>
      <c r="O221" s="38"/>
      <c r="P221" s="38"/>
      <c r="Q221" s="38"/>
      <c r="R221" s="38"/>
      <c r="S221" s="77" t="s">
        <v>3930</v>
      </c>
      <c r="T221" s="76"/>
      <c r="Y221" s="41" t="s">
        <v>584</v>
      </c>
      <c r="Z221" s="41" t="s">
        <v>1815</v>
      </c>
      <c r="AA221" s="41" t="s">
        <v>122</v>
      </c>
      <c r="AB221" s="41"/>
      <c r="AC221" s="41"/>
      <c r="AD221" s="224" t="s">
        <v>267</v>
      </c>
      <c r="AE221" s="224" t="s">
        <v>2057</v>
      </c>
      <c r="AF221" s="225" t="s">
        <v>2052</v>
      </c>
      <c r="AG221" s="223" t="s">
        <v>3551</v>
      </c>
      <c r="AH221" s="199">
        <v>219</v>
      </c>
      <c r="AI221" s="199" t="str">
        <f ca="1">IFERROR(VLOOKUP(NDD!$J$23,INDIRECT(AM220),5,FALSE),"")</f>
        <v/>
      </c>
      <c r="AJ221" s="199" t="str">
        <f t="shared" ca="1" si="38"/>
        <v/>
      </c>
      <c r="AK221" s="199" t="str">
        <f t="shared" ca="1" si="39"/>
        <v/>
      </c>
      <c r="AL221" s="209" t="str">
        <f t="shared" ca="1" si="40"/>
        <v/>
      </c>
      <c r="AM221" s="199" t="str">
        <f t="shared" ca="1" si="37"/>
        <v/>
      </c>
      <c r="AN221" s="204">
        <v>220</v>
      </c>
      <c r="AO221" s="204" t="str">
        <f ca="1">IFERROR(VLOOKUP(NDD!$J$28,INDIRECT(AR220),5,FALSE),"")</f>
        <v/>
      </c>
      <c r="AP221" s="205" t="str">
        <f t="shared" ca="1" si="34"/>
        <v/>
      </c>
      <c r="AQ221" s="204" t="str">
        <f t="shared" ca="1" si="35"/>
        <v/>
      </c>
      <c r="AR221" s="204" t="str">
        <f t="shared" ca="1" si="36"/>
        <v/>
      </c>
      <c r="AS221" s="40" t="s">
        <v>2960</v>
      </c>
      <c r="AT221" s="40"/>
      <c r="AU221" s="40" t="s">
        <v>2961</v>
      </c>
      <c r="AV221" s="40" t="s">
        <v>2962</v>
      </c>
      <c r="AW221" s="40" t="s">
        <v>2773</v>
      </c>
      <c r="AX221" s="38"/>
      <c r="AY221" s="38"/>
      <c r="AZ221" s="38"/>
      <c r="BA221" s="38"/>
      <c r="BD221" s="107"/>
      <c r="BE221" s="107"/>
      <c r="BF221" s="107"/>
      <c r="BG221" s="107"/>
    </row>
    <row r="222" spans="1:59" ht="13.5" customHeight="1" x14ac:dyDescent="0.25">
      <c r="A222" s="38"/>
      <c r="B222" s="38"/>
      <c r="C222" s="38"/>
      <c r="D222" s="38"/>
      <c r="E222" s="38"/>
      <c r="F222" s="38"/>
      <c r="G222" s="38"/>
      <c r="H222" s="38"/>
      <c r="I222" s="38"/>
      <c r="J222" s="38"/>
      <c r="K222" s="38"/>
      <c r="L222" s="38"/>
      <c r="M222" s="38"/>
      <c r="N222" s="38"/>
      <c r="O222" s="38"/>
      <c r="P222" s="38"/>
      <c r="Q222" s="38"/>
      <c r="R222" s="38"/>
      <c r="S222" s="77" t="s">
        <v>3931</v>
      </c>
      <c r="T222" s="76"/>
      <c r="Y222" s="41" t="s">
        <v>1013</v>
      </c>
      <c r="Z222" s="41" t="s">
        <v>1816</v>
      </c>
      <c r="AA222" s="41" t="s">
        <v>253</v>
      </c>
      <c r="AB222" s="41"/>
      <c r="AC222" s="41"/>
      <c r="AD222" s="224" t="s">
        <v>267</v>
      </c>
      <c r="AE222" s="224" t="s">
        <v>2057</v>
      </c>
      <c r="AF222" s="225" t="s">
        <v>2052</v>
      </c>
      <c r="AG222" s="223" t="s">
        <v>2688</v>
      </c>
      <c r="AH222" s="199">
        <v>220</v>
      </c>
      <c r="AI222" s="199" t="str">
        <f ca="1">IFERROR(VLOOKUP(NDD!$J$23,INDIRECT(AM221),5,FALSE),"")</f>
        <v/>
      </c>
      <c r="AJ222" s="199" t="str">
        <f t="shared" ca="1" si="38"/>
        <v/>
      </c>
      <c r="AK222" s="199" t="str">
        <f t="shared" ca="1" si="39"/>
        <v/>
      </c>
      <c r="AL222" s="209" t="str">
        <f t="shared" ca="1" si="40"/>
        <v/>
      </c>
      <c r="AM222" s="199" t="str">
        <f t="shared" ca="1" si="37"/>
        <v/>
      </c>
      <c r="AN222" s="204">
        <v>221</v>
      </c>
      <c r="AO222" s="204" t="str">
        <f ca="1">IFERROR(VLOOKUP(NDD!$J$28,INDIRECT(AR221),5,FALSE),"")</f>
        <v/>
      </c>
      <c r="AP222" s="205" t="str">
        <f t="shared" ca="1" si="34"/>
        <v/>
      </c>
      <c r="AQ222" s="204" t="str">
        <f t="shared" ca="1" si="35"/>
        <v/>
      </c>
      <c r="AR222" s="204" t="str">
        <f t="shared" ca="1" si="36"/>
        <v/>
      </c>
      <c r="AS222" s="40" t="s">
        <v>1351</v>
      </c>
      <c r="AT222" s="40"/>
      <c r="AU222" s="40" t="s">
        <v>3972</v>
      </c>
      <c r="AV222" s="40" t="s">
        <v>4287</v>
      </c>
      <c r="AW222" s="40" t="s">
        <v>146</v>
      </c>
      <c r="AX222" s="38"/>
      <c r="AY222" s="38"/>
      <c r="AZ222" s="38"/>
      <c r="BA222" s="38"/>
      <c r="BD222" s="107"/>
      <c r="BE222" s="107"/>
      <c r="BF222" s="107"/>
      <c r="BG222" s="107"/>
    </row>
    <row r="223" spans="1:59" ht="13.5" customHeight="1" x14ac:dyDescent="0.25">
      <c r="A223" s="38"/>
      <c r="B223" s="38"/>
      <c r="C223" s="38"/>
      <c r="D223" s="38"/>
      <c r="E223" s="38"/>
      <c r="F223" s="38"/>
      <c r="G223" s="38"/>
      <c r="H223" s="38"/>
      <c r="I223" s="38"/>
      <c r="J223" s="38"/>
      <c r="K223" s="38"/>
      <c r="L223" s="38"/>
      <c r="M223" s="38"/>
      <c r="N223" s="38"/>
      <c r="O223" s="38"/>
      <c r="P223" s="38"/>
      <c r="Q223" s="38"/>
      <c r="R223" s="38"/>
      <c r="S223" s="77" t="s">
        <v>338</v>
      </c>
      <c r="T223" s="76" t="s">
        <v>552</v>
      </c>
      <c r="Y223" s="41" t="s">
        <v>1027</v>
      </c>
      <c r="Z223" s="41" t="s">
        <v>1817</v>
      </c>
      <c r="AA223" s="41" t="s">
        <v>218</v>
      </c>
      <c r="AB223" s="41"/>
      <c r="AC223" s="41"/>
      <c r="AD223" s="224" t="s">
        <v>267</v>
      </c>
      <c r="AE223" s="224" t="s">
        <v>2057</v>
      </c>
      <c r="AF223" s="225" t="s">
        <v>2052</v>
      </c>
      <c r="AG223" s="223" t="s">
        <v>3552</v>
      </c>
      <c r="AH223" s="199">
        <v>221</v>
      </c>
      <c r="AI223" s="199" t="str">
        <f ca="1">IFERROR(VLOOKUP(NDD!$J$23,INDIRECT(AM222),5,FALSE),"")</f>
        <v/>
      </c>
      <c r="AJ223" s="199" t="str">
        <f t="shared" ca="1" si="38"/>
        <v/>
      </c>
      <c r="AK223" s="199" t="str">
        <f t="shared" ca="1" si="39"/>
        <v/>
      </c>
      <c r="AL223" s="209" t="str">
        <f t="shared" ca="1" si="40"/>
        <v/>
      </c>
      <c r="AM223" s="199" t="str">
        <f t="shared" ca="1" si="37"/>
        <v/>
      </c>
      <c r="AN223" s="204">
        <v>222</v>
      </c>
      <c r="AO223" s="204" t="str">
        <f ca="1">IFERROR(VLOOKUP(NDD!$J$28,INDIRECT(AR222),5,FALSE),"")</f>
        <v/>
      </c>
      <c r="AP223" s="205" t="str">
        <f t="shared" ca="1" si="34"/>
        <v/>
      </c>
      <c r="AQ223" s="204" t="str">
        <f t="shared" ca="1" si="35"/>
        <v/>
      </c>
      <c r="AR223" s="204" t="str">
        <f t="shared" ca="1" si="36"/>
        <v/>
      </c>
      <c r="AS223" s="40" t="s">
        <v>2963</v>
      </c>
      <c r="AT223" s="40"/>
      <c r="AU223" s="40" t="s">
        <v>2964</v>
      </c>
      <c r="AV223" s="40" t="s">
        <v>2965</v>
      </c>
      <c r="AW223" s="40" t="s">
        <v>2748</v>
      </c>
      <c r="AX223" s="38"/>
      <c r="AY223" s="38"/>
      <c r="AZ223" s="38"/>
      <c r="BA223" s="38"/>
      <c r="BD223" s="107"/>
      <c r="BE223" s="107"/>
      <c r="BF223" s="107"/>
      <c r="BG223" s="107"/>
    </row>
    <row r="224" spans="1:59" ht="13.5" customHeight="1" x14ac:dyDescent="0.25">
      <c r="A224" s="38"/>
      <c r="B224" s="38"/>
      <c r="C224" s="38"/>
      <c r="D224" s="38"/>
      <c r="E224" s="38"/>
      <c r="F224" s="38"/>
      <c r="G224" s="38"/>
      <c r="H224" s="38"/>
      <c r="I224" s="38"/>
      <c r="J224" s="38"/>
      <c r="K224" s="38"/>
      <c r="L224" s="38"/>
      <c r="M224" s="38"/>
      <c r="N224" s="38"/>
      <c r="O224" s="38"/>
      <c r="P224" s="38"/>
      <c r="Q224" s="38"/>
      <c r="R224" s="38"/>
      <c r="S224" s="77" t="s">
        <v>339</v>
      </c>
      <c r="T224" s="76" t="s">
        <v>552</v>
      </c>
      <c r="Y224" s="41" t="s">
        <v>340</v>
      </c>
      <c r="Z224" s="41" t="s">
        <v>1818</v>
      </c>
      <c r="AA224" s="41" t="s">
        <v>171</v>
      </c>
      <c r="AB224" s="41"/>
      <c r="AC224" s="41"/>
      <c r="AD224" s="224" t="s">
        <v>267</v>
      </c>
      <c r="AE224" s="224" t="s">
        <v>2057</v>
      </c>
      <c r="AF224" s="225" t="s">
        <v>2052</v>
      </c>
      <c r="AG224" s="223" t="s">
        <v>3553</v>
      </c>
      <c r="AH224" s="199">
        <v>222</v>
      </c>
      <c r="AI224" s="199" t="str">
        <f ca="1">IFERROR(VLOOKUP(NDD!$J$23,INDIRECT(AM223),5,FALSE),"")</f>
        <v/>
      </c>
      <c r="AJ224" s="199" t="str">
        <f t="shared" ca="1" si="38"/>
        <v/>
      </c>
      <c r="AK224" s="199" t="str">
        <f t="shared" ca="1" si="39"/>
        <v/>
      </c>
      <c r="AL224" s="209" t="str">
        <f t="shared" ca="1" si="40"/>
        <v/>
      </c>
      <c r="AM224" s="199" t="str">
        <f t="shared" ca="1" si="37"/>
        <v/>
      </c>
      <c r="AN224" s="204">
        <v>223</v>
      </c>
      <c r="AO224" s="204" t="str">
        <f ca="1">IFERROR(VLOOKUP(NDD!$J$28,INDIRECT(AR223),5,FALSE),"")</f>
        <v/>
      </c>
      <c r="AP224" s="205" t="str">
        <f t="shared" ca="1" si="34"/>
        <v/>
      </c>
      <c r="AQ224" s="204" t="str">
        <f t="shared" ca="1" si="35"/>
        <v/>
      </c>
      <c r="AR224" s="204" t="str">
        <f t="shared" ca="1" si="36"/>
        <v/>
      </c>
      <c r="AS224" s="40" t="s">
        <v>1352</v>
      </c>
      <c r="AT224" s="40"/>
      <c r="AU224" s="40" t="s">
        <v>3870</v>
      </c>
      <c r="AV224" s="40" t="s">
        <v>4288</v>
      </c>
      <c r="AW224" s="40" t="s">
        <v>129</v>
      </c>
      <c r="AX224" s="38"/>
      <c r="AY224" s="38"/>
      <c r="AZ224" s="38"/>
      <c r="BA224" s="38"/>
      <c r="BD224" s="107"/>
      <c r="BE224" s="107"/>
      <c r="BF224" s="107"/>
      <c r="BG224" s="107"/>
    </row>
    <row r="225" spans="1:59" ht="13.5" customHeight="1" x14ac:dyDescent="0.25">
      <c r="A225" s="38"/>
      <c r="B225" s="38"/>
      <c r="C225" s="38"/>
      <c r="D225" s="38"/>
      <c r="E225" s="38"/>
      <c r="F225" s="38"/>
      <c r="G225" s="38"/>
      <c r="H225" s="38"/>
      <c r="I225" s="38"/>
      <c r="J225" s="38"/>
      <c r="K225" s="38"/>
      <c r="L225" s="38"/>
      <c r="M225" s="38"/>
      <c r="N225" s="38"/>
      <c r="O225" s="38"/>
      <c r="P225" s="38"/>
      <c r="Q225" s="38"/>
      <c r="R225" s="38"/>
      <c r="S225" s="77" t="s">
        <v>3932</v>
      </c>
      <c r="T225" s="76"/>
      <c r="Y225" s="41" t="s">
        <v>1012</v>
      </c>
      <c r="Z225" s="41" t="s">
        <v>95</v>
      </c>
      <c r="AA225" s="41" t="s">
        <v>95</v>
      </c>
      <c r="AB225" s="41"/>
      <c r="AC225" s="41"/>
      <c r="AD225" s="224" t="s">
        <v>267</v>
      </c>
      <c r="AE225" s="224" t="s">
        <v>2057</v>
      </c>
      <c r="AF225" s="225" t="s">
        <v>2052</v>
      </c>
      <c r="AG225" s="223" t="s">
        <v>3568</v>
      </c>
      <c r="AH225" s="199">
        <v>223</v>
      </c>
      <c r="AI225" s="199" t="str">
        <f ca="1">IFERROR(VLOOKUP(NDD!$J$23,INDIRECT(AM224),5,FALSE),"")</f>
        <v/>
      </c>
      <c r="AJ225" s="199" t="str">
        <f t="shared" ca="1" si="38"/>
        <v/>
      </c>
      <c r="AK225" s="199" t="str">
        <f t="shared" ca="1" si="39"/>
        <v/>
      </c>
      <c r="AL225" s="209" t="str">
        <f t="shared" ca="1" si="40"/>
        <v/>
      </c>
      <c r="AM225" s="199" t="str">
        <f t="shared" ca="1" si="37"/>
        <v/>
      </c>
      <c r="AN225" s="204">
        <v>224</v>
      </c>
      <c r="AO225" s="204" t="str">
        <f ca="1">IFERROR(VLOOKUP(NDD!$J$28,INDIRECT(AR224),5,FALSE),"")</f>
        <v/>
      </c>
      <c r="AP225" s="205" t="str">
        <f t="shared" ca="1" si="34"/>
        <v/>
      </c>
      <c r="AQ225" s="204" t="str">
        <f t="shared" ca="1" si="35"/>
        <v/>
      </c>
      <c r="AR225" s="204" t="str">
        <f t="shared" ca="1" si="36"/>
        <v/>
      </c>
      <c r="AS225" s="40" t="s">
        <v>1147</v>
      </c>
      <c r="AT225" s="40"/>
      <c r="AU225" s="40" t="s">
        <v>4289</v>
      </c>
      <c r="AV225" s="40" t="s">
        <v>4290</v>
      </c>
      <c r="AW225" s="40" t="s">
        <v>120</v>
      </c>
      <c r="AX225" s="38"/>
      <c r="AY225" s="38"/>
      <c r="AZ225" s="38"/>
      <c r="BA225" s="38"/>
      <c r="BD225" s="107"/>
      <c r="BE225" s="107"/>
      <c r="BF225" s="107"/>
      <c r="BG225" s="107"/>
    </row>
    <row r="226" spans="1:59" ht="13.5" customHeight="1" x14ac:dyDescent="0.25">
      <c r="A226" s="38"/>
      <c r="B226" s="38"/>
      <c r="C226" s="38"/>
      <c r="D226" s="38"/>
      <c r="E226" s="38"/>
      <c r="F226" s="38"/>
      <c r="G226" s="38"/>
      <c r="H226" s="38"/>
      <c r="I226" s="38"/>
      <c r="J226" s="38"/>
      <c r="K226" s="38"/>
      <c r="L226" s="38"/>
      <c r="M226" s="38"/>
      <c r="N226" s="38"/>
      <c r="O226" s="38"/>
      <c r="P226" s="38"/>
      <c r="Q226" s="38"/>
      <c r="R226" s="38"/>
      <c r="S226" s="77" t="s">
        <v>2859</v>
      </c>
      <c r="T226" s="76"/>
      <c r="Y226" s="41" t="s">
        <v>1014</v>
      </c>
      <c r="Z226" s="41" t="s">
        <v>1848</v>
      </c>
      <c r="AA226" s="41" t="s">
        <v>1015</v>
      </c>
      <c r="AB226" s="41"/>
      <c r="AC226" s="41"/>
      <c r="AD226" s="224" t="s">
        <v>267</v>
      </c>
      <c r="AE226" s="224" t="s">
        <v>2057</v>
      </c>
      <c r="AF226" s="225" t="s">
        <v>2052</v>
      </c>
      <c r="AG226" s="223" t="s">
        <v>3554</v>
      </c>
      <c r="AH226" s="199">
        <v>224</v>
      </c>
      <c r="AI226" s="199" t="str">
        <f ca="1">IFERROR(VLOOKUP(NDD!$J$23,INDIRECT(AM225),5,FALSE),"")</f>
        <v/>
      </c>
      <c r="AJ226" s="199" t="str">
        <f t="shared" ca="1" si="38"/>
        <v/>
      </c>
      <c r="AK226" s="199" t="str">
        <f t="shared" ca="1" si="39"/>
        <v/>
      </c>
      <c r="AL226" s="209" t="str">
        <f t="shared" ca="1" si="40"/>
        <v/>
      </c>
      <c r="AM226" s="199" t="str">
        <f t="shared" ca="1" si="37"/>
        <v/>
      </c>
      <c r="AN226" s="204">
        <v>225</v>
      </c>
      <c r="AO226" s="204" t="str">
        <f ca="1">IFERROR(VLOOKUP(NDD!$J$28,INDIRECT(AR225),5,FALSE),"")</f>
        <v/>
      </c>
      <c r="AP226" s="205" t="str">
        <f t="shared" ca="1" si="34"/>
        <v/>
      </c>
      <c r="AQ226" s="204" t="str">
        <f t="shared" ca="1" si="35"/>
        <v/>
      </c>
      <c r="AR226" s="204" t="str">
        <f t="shared" ca="1" si="36"/>
        <v/>
      </c>
      <c r="AS226" s="40" t="s">
        <v>1353</v>
      </c>
      <c r="AT226" s="40"/>
      <c r="AU226" s="40" t="s">
        <v>3974</v>
      </c>
      <c r="AV226" s="40" t="s">
        <v>4291</v>
      </c>
      <c r="AW226" s="40" t="s">
        <v>150</v>
      </c>
      <c r="AX226" s="38"/>
      <c r="AY226" s="38"/>
      <c r="AZ226" s="38"/>
      <c r="BA226" s="38"/>
      <c r="BD226" s="107"/>
      <c r="BE226" s="107"/>
      <c r="BF226" s="107"/>
      <c r="BG226" s="107"/>
    </row>
    <row r="227" spans="1:59" ht="13.5" customHeight="1" x14ac:dyDescent="0.25">
      <c r="A227" s="38"/>
      <c r="B227" s="38"/>
      <c r="C227" s="38"/>
      <c r="D227" s="38"/>
      <c r="E227" s="38"/>
      <c r="F227" s="38"/>
      <c r="G227" s="38"/>
      <c r="H227" s="38"/>
      <c r="I227" s="38"/>
      <c r="J227" s="38"/>
      <c r="K227" s="38"/>
      <c r="L227" s="38"/>
      <c r="M227" s="38"/>
      <c r="N227" s="38"/>
      <c r="O227" s="38"/>
      <c r="P227" s="38"/>
      <c r="Q227" s="38"/>
      <c r="R227" s="38"/>
      <c r="S227" s="77" t="s">
        <v>3933</v>
      </c>
      <c r="T227" s="76"/>
      <c r="Y227" s="41" t="s">
        <v>1020</v>
      </c>
      <c r="Z227" s="41" t="s">
        <v>1021</v>
      </c>
      <c r="AA227" s="41" t="s">
        <v>1021</v>
      </c>
      <c r="AB227" s="41"/>
      <c r="AC227" s="41"/>
      <c r="AD227" s="224" t="s">
        <v>267</v>
      </c>
      <c r="AE227" s="224" t="s">
        <v>2057</v>
      </c>
      <c r="AF227" s="225" t="s">
        <v>2052</v>
      </c>
      <c r="AG227" s="223" t="s">
        <v>2689</v>
      </c>
      <c r="AH227" s="199">
        <v>225</v>
      </c>
      <c r="AI227" s="199" t="str">
        <f ca="1">IFERROR(VLOOKUP(NDD!$J$23,INDIRECT(AM226),5,FALSE),"")</f>
        <v/>
      </c>
      <c r="AJ227" s="199" t="str">
        <f t="shared" ca="1" si="38"/>
        <v/>
      </c>
      <c r="AK227" s="199" t="str">
        <f t="shared" ca="1" si="39"/>
        <v/>
      </c>
      <c r="AL227" s="209" t="str">
        <f t="shared" ca="1" si="40"/>
        <v/>
      </c>
      <c r="AM227" s="199" t="str">
        <f t="shared" ca="1" si="37"/>
        <v/>
      </c>
      <c r="AN227" s="204">
        <v>226</v>
      </c>
      <c r="AO227" s="204" t="str">
        <f ca="1">IFERROR(VLOOKUP(NDD!$J$28,INDIRECT(AR226),5,FALSE),"")</f>
        <v/>
      </c>
      <c r="AP227" s="205" t="str">
        <f t="shared" ca="1" si="34"/>
        <v/>
      </c>
      <c r="AQ227" s="204" t="str">
        <f t="shared" ca="1" si="35"/>
        <v/>
      </c>
      <c r="AR227" s="204" t="str">
        <f t="shared" ca="1" si="36"/>
        <v/>
      </c>
      <c r="AS227" s="40" t="s">
        <v>1354</v>
      </c>
      <c r="AT227" s="40"/>
      <c r="AU227" s="40" t="s">
        <v>3975</v>
      </c>
      <c r="AV227" s="40" t="s">
        <v>4292</v>
      </c>
      <c r="AW227" s="40" t="s">
        <v>150</v>
      </c>
      <c r="AX227" s="38"/>
      <c r="AY227" s="38"/>
      <c r="AZ227" s="38"/>
      <c r="BA227" s="38"/>
      <c r="BD227" s="107"/>
      <c r="BE227" s="107"/>
      <c r="BF227" s="107"/>
      <c r="BG227" s="107"/>
    </row>
    <row r="228" spans="1:59" ht="13.5" customHeight="1" x14ac:dyDescent="0.25">
      <c r="A228" s="38"/>
      <c r="B228" s="38"/>
      <c r="C228" s="38"/>
      <c r="D228" s="38"/>
      <c r="E228" s="38"/>
      <c r="F228" s="38"/>
      <c r="G228" s="38"/>
      <c r="H228" s="38"/>
      <c r="I228" s="38"/>
      <c r="J228" s="38"/>
      <c r="K228" s="38"/>
      <c r="L228" s="38"/>
      <c r="M228" s="38"/>
      <c r="N228" s="38"/>
      <c r="O228" s="38"/>
      <c r="P228" s="38"/>
      <c r="Q228" s="38"/>
      <c r="R228" s="38"/>
      <c r="S228" s="77" t="s">
        <v>2871</v>
      </c>
      <c r="T228" s="76"/>
      <c r="Y228" s="41" t="s">
        <v>1023</v>
      </c>
      <c r="Z228" s="41" t="s">
        <v>1819</v>
      </c>
      <c r="AA228" s="41" t="s">
        <v>1024</v>
      </c>
      <c r="AB228" s="41"/>
      <c r="AC228" s="41"/>
      <c r="AD228" s="224" t="s">
        <v>267</v>
      </c>
      <c r="AE228" s="224" t="s">
        <v>2057</v>
      </c>
      <c r="AF228" s="225" t="s">
        <v>2052</v>
      </c>
      <c r="AG228" s="223" t="s">
        <v>3555</v>
      </c>
      <c r="AH228" s="199">
        <v>226</v>
      </c>
      <c r="AI228" s="199" t="str">
        <f ca="1">IFERROR(VLOOKUP(NDD!$J$23,INDIRECT(AM227),5,FALSE),"")</f>
        <v/>
      </c>
      <c r="AJ228" s="199" t="str">
        <f t="shared" ca="1" si="38"/>
        <v/>
      </c>
      <c r="AK228" s="199" t="str">
        <f t="shared" ca="1" si="39"/>
        <v/>
      </c>
      <c r="AL228" s="209" t="str">
        <f t="shared" ca="1" si="40"/>
        <v/>
      </c>
      <c r="AM228" s="199" t="str">
        <f t="shared" ca="1" si="37"/>
        <v/>
      </c>
      <c r="AN228" s="204">
        <v>227</v>
      </c>
      <c r="AO228" s="204" t="str">
        <f ca="1">IFERROR(VLOOKUP(NDD!$J$28,INDIRECT(AR227),5,FALSE),"")</f>
        <v/>
      </c>
      <c r="AP228" s="205" t="str">
        <f t="shared" ca="1" si="34"/>
        <v/>
      </c>
      <c r="AQ228" s="204" t="str">
        <f t="shared" ca="1" si="35"/>
        <v/>
      </c>
      <c r="AR228" s="204" t="str">
        <f t="shared" ca="1" si="36"/>
        <v/>
      </c>
      <c r="AS228" s="40" t="s">
        <v>1355</v>
      </c>
      <c r="AT228" s="40"/>
      <c r="AU228" s="40" t="s">
        <v>3978</v>
      </c>
      <c r="AV228" s="40" t="s">
        <v>4293</v>
      </c>
      <c r="AW228" s="40" t="s">
        <v>195</v>
      </c>
      <c r="AX228" s="38"/>
      <c r="AY228" s="38"/>
      <c r="AZ228" s="38"/>
      <c r="BA228" s="38"/>
      <c r="BD228" s="107"/>
      <c r="BE228" s="107"/>
      <c r="BF228" s="107"/>
      <c r="BG228" s="107"/>
    </row>
    <row r="229" spans="1:59" ht="13.5" customHeight="1" x14ac:dyDescent="0.25">
      <c r="A229" s="38"/>
      <c r="B229" s="38"/>
      <c r="C229" s="38"/>
      <c r="D229" s="38"/>
      <c r="E229" s="38"/>
      <c r="F229" s="38"/>
      <c r="G229" s="38"/>
      <c r="H229" s="38"/>
      <c r="I229" s="38"/>
      <c r="J229" s="38"/>
      <c r="K229" s="38"/>
      <c r="L229" s="38"/>
      <c r="M229" s="38"/>
      <c r="N229" s="38"/>
      <c r="O229" s="38"/>
      <c r="P229" s="38"/>
      <c r="Q229" s="38"/>
      <c r="R229" s="38"/>
      <c r="S229" s="77" t="s">
        <v>2837</v>
      </c>
      <c r="T229" s="76"/>
      <c r="Y229" s="41" t="s">
        <v>1019</v>
      </c>
      <c r="Z229" s="41" t="s">
        <v>1820</v>
      </c>
      <c r="AA229" s="41" t="s">
        <v>144</v>
      </c>
      <c r="AB229" s="41"/>
      <c r="AC229" s="41"/>
      <c r="AD229" s="224" t="s">
        <v>267</v>
      </c>
      <c r="AE229" s="224" t="s">
        <v>2057</v>
      </c>
      <c r="AF229" s="225" t="s">
        <v>2052</v>
      </c>
      <c r="AG229" s="223" t="s">
        <v>2651</v>
      </c>
      <c r="AH229" s="199">
        <v>227</v>
      </c>
      <c r="AI229" s="199" t="str">
        <f ca="1">IFERROR(VLOOKUP(NDD!$J$23,INDIRECT(AM228),5,FALSE),"")</f>
        <v/>
      </c>
      <c r="AJ229" s="199" t="str">
        <f t="shared" ca="1" si="38"/>
        <v/>
      </c>
      <c r="AK229" s="199" t="str">
        <f t="shared" ca="1" si="39"/>
        <v/>
      </c>
      <c r="AL229" s="209" t="str">
        <f t="shared" ca="1" si="40"/>
        <v/>
      </c>
      <c r="AM229" s="199" t="str">
        <f t="shared" ca="1" si="37"/>
        <v/>
      </c>
      <c r="AN229" s="204">
        <v>228</v>
      </c>
      <c r="AO229" s="204" t="str">
        <f ca="1">IFERROR(VLOOKUP(NDD!$J$28,INDIRECT(AR228),5,FALSE),"")</f>
        <v/>
      </c>
      <c r="AP229" s="205" t="str">
        <f t="shared" ca="1" si="34"/>
        <v/>
      </c>
      <c r="AQ229" s="204" t="str">
        <f t="shared" ca="1" si="35"/>
        <v/>
      </c>
      <c r="AR229" s="204" t="str">
        <f t="shared" ca="1" si="36"/>
        <v/>
      </c>
      <c r="AS229" s="40" t="s">
        <v>1356</v>
      </c>
      <c r="AT229" s="40"/>
      <c r="AU229" s="40" t="s">
        <v>2966</v>
      </c>
      <c r="AV229" s="40" t="s">
        <v>4294</v>
      </c>
      <c r="AW229" s="40"/>
      <c r="AX229" s="38"/>
      <c r="AY229" s="38"/>
      <c r="AZ229" s="38"/>
      <c r="BA229" s="38"/>
      <c r="BD229" s="107"/>
      <c r="BE229" s="107"/>
      <c r="BF229" s="107"/>
      <c r="BG229" s="107"/>
    </row>
    <row r="230" spans="1:59" ht="13.5" customHeight="1" x14ac:dyDescent="0.25">
      <c r="A230" s="38"/>
      <c r="B230" s="38"/>
      <c r="C230" s="38"/>
      <c r="D230" s="38"/>
      <c r="E230" s="38"/>
      <c r="F230" s="38"/>
      <c r="G230" s="38"/>
      <c r="H230" s="38"/>
      <c r="I230" s="38"/>
      <c r="J230" s="38"/>
      <c r="K230" s="38"/>
      <c r="L230" s="38"/>
      <c r="M230" s="38"/>
      <c r="N230" s="38"/>
      <c r="O230" s="38"/>
      <c r="P230" s="38"/>
      <c r="Q230" s="38"/>
      <c r="R230" s="38"/>
      <c r="S230" s="77" t="s">
        <v>3934</v>
      </c>
      <c r="T230" s="76"/>
      <c r="Y230" s="41" t="s">
        <v>603</v>
      </c>
      <c r="Z230" s="41" t="s">
        <v>1821</v>
      </c>
      <c r="AA230" s="41" t="s">
        <v>175</v>
      </c>
      <c r="AB230" s="41"/>
      <c r="AC230" s="41"/>
      <c r="AD230" s="224" t="s">
        <v>267</v>
      </c>
      <c r="AE230" s="224" t="s">
        <v>2213</v>
      </c>
      <c r="AF230" s="225" t="s">
        <v>2052</v>
      </c>
      <c r="AG230" s="223" t="s">
        <v>3575</v>
      </c>
      <c r="AH230" s="199">
        <v>228</v>
      </c>
      <c r="AI230" s="199" t="str">
        <f ca="1">IFERROR(VLOOKUP(NDD!$J$23,INDIRECT(AM229),5,FALSE),"")</f>
        <v/>
      </c>
      <c r="AJ230" s="199" t="str">
        <f t="shared" ca="1" si="38"/>
        <v/>
      </c>
      <c r="AK230" s="199" t="str">
        <f t="shared" ca="1" si="39"/>
        <v/>
      </c>
      <c r="AL230" s="209" t="str">
        <f t="shared" ca="1" si="40"/>
        <v/>
      </c>
      <c r="AM230" s="199" t="str">
        <f t="shared" ca="1" si="37"/>
        <v/>
      </c>
      <c r="AN230" s="204">
        <v>229</v>
      </c>
      <c r="AO230" s="204" t="str">
        <f ca="1">IFERROR(VLOOKUP(NDD!$J$28,INDIRECT(AR229),5,FALSE),"")</f>
        <v/>
      </c>
      <c r="AP230" s="205" t="str">
        <f t="shared" ca="1" si="34"/>
        <v/>
      </c>
      <c r="AQ230" s="204" t="str">
        <f t="shared" ca="1" si="35"/>
        <v/>
      </c>
      <c r="AR230" s="204" t="str">
        <f t="shared" ca="1" si="36"/>
        <v/>
      </c>
      <c r="AS230" s="40" t="s">
        <v>1357</v>
      </c>
      <c r="AT230" s="40"/>
      <c r="AU230" s="40" t="s">
        <v>2967</v>
      </c>
      <c r="AV230" s="40" t="s">
        <v>1954</v>
      </c>
      <c r="AW230" s="40"/>
      <c r="AX230" s="38"/>
      <c r="AY230" s="38"/>
      <c r="AZ230" s="38"/>
      <c r="BA230" s="38"/>
      <c r="BD230" s="107"/>
      <c r="BE230" s="107"/>
      <c r="BF230" s="107"/>
      <c r="BG230" s="107"/>
    </row>
    <row r="231" spans="1:59" ht="13.5" customHeight="1" x14ac:dyDescent="0.25">
      <c r="A231" s="38"/>
      <c r="B231" s="38"/>
      <c r="C231" s="38"/>
      <c r="D231" s="38"/>
      <c r="E231" s="38"/>
      <c r="F231" s="38"/>
      <c r="G231" s="38"/>
      <c r="H231" s="38"/>
      <c r="I231" s="38"/>
      <c r="J231" s="38"/>
      <c r="K231" s="38"/>
      <c r="L231" s="38"/>
      <c r="M231" s="38"/>
      <c r="N231" s="38"/>
      <c r="O231" s="38"/>
      <c r="P231" s="38"/>
      <c r="Q231" s="38"/>
      <c r="R231" s="38"/>
      <c r="S231" s="77" t="s">
        <v>2857</v>
      </c>
      <c r="T231" s="76"/>
      <c r="Y231" s="41" t="s">
        <v>1018</v>
      </c>
      <c r="Z231" s="41" t="s">
        <v>1822</v>
      </c>
      <c r="AA231" s="41" t="s">
        <v>237</v>
      </c>
      <c r="AB231" s="41"/>
      <c r="AC231" s="41"/>
      <c r="AD231" s="224" t="s">
        <v>267</v>
      </c>
      <c r="AE231" s="224" t="s">
        <v>727</v>
      </c>
      <c r="AF231" s="225" t="s">
        <v>2052</v>
      </c>
      <c r="AG231" s="223" t="s">
        <v>2246</v>
      </c>
      <c r="AH231" s="199">
        <v>229</v>
      </c>
      <c r="AI231" s="199" t="str">
        <f ca="1">IFERROR(VLOOKUP(NDD!$J$23,INDIRECT(AM230),5,FALSE),"")</f>
        <v/>
      </c>
      <c r="AJ231" s="199" t="str">
        <f t="shared" ca="1" si="38"/>
        <v/>
      </c>
      <c r="AK231" s="199" t="str">
        <f t="shared" ca="1" si="39"/>
        <v/>
      </c>
      <c r="AL231" s="209" t="str">
        <f t="shared" ca="1" si="40"/>
        <v/>
      </c>
      <c r="AM231" s="199" t="str">
        <f t="shared" ca="1" si="37"/>
        <v/>
      </c>
      <c r="AN231" s="204">
        <v>230</v>
      </c>
      <c r="AO231" s="204" t="str">
        <f ca="1">IFERROR(VLOOKUP(NDD!$J$28,INDIRECT(AR230),5,FALSE),"")</f>
        <v/>
      </c>
      <c r="AP231" s="205" t="str">
        <f t="shared" ca="1" si="34"/>
        <v/>
      </c>
      <c r="AQ231" s="204" t="str">
        <f t="shared" ca="1" si="35"/>
        <v/>
      </c>
      <c r="AR231" s="204" t="str">
        <f t="shared" ca="1" si="36"/>
        <v/>
      </c>
      <c r="AS231" s="40" t="s">
        <v>1358</v>
      </c>
      <c r="AT231" s="40"/>
      <c r="AU231" s="40" t="s">
        <v>2968</v>
      </c>
      <c r="AV231" s="40" t="s">
        <v>1955</v>
      </c>
      <c r="AW231" s="40"/>
      <c r="AX231" s="38"/>
      <c r="AY231" s="38"/>
      <c r="AZ231" s="38"/>
      <c r="BA231" s="38"/>
      <c r="BD231" s="107"/>
      <c r="BE231" s="107"/>
      <c r="BF231" s="107"/>
      <c r="BG231" s="107"/>
    </row>
    <row r="232" spans="1:59" ht="13.5" customHeight="1" x14ac:dyDescent="0.25">
      <c r="A232" s="38"/>
      <c r="B232" s="38"/>
      <c r="C232" s="38"/>
      <c r="D232" s="38"/>
      <c r="E232" s="38"/>
      <c r="F232" s="38"/>
      <c r="G232" s="38"/>
      <c r="H232" s="38"/>
      <c r="I232" s="38"/>
      <c r="J232" s="38"/>
      <c r="K232" s="38"/>
      <c r="L232" s="38"/>
      <c r="M232" s="38"/>
      <c r="N232" s="38"/>
      <c r="O232" s="38"/>
      <c r="P232" s="38"/>
      <c r="Q232" s="38"/>
      <c r="R232" s="38"/>
      <c r="S232" s="77" t="s">
        <v>2853</v>
      </c>
      <c r="T232" s="76"/>
      <c r="Y232" s="41" t="s">
        <v>1007</v>
      </c>
      <c r="Z232" s="41" t="s">
        <v>1823</v>
      </c>
      <c r="AA232" s="41" t="s">
        <v>1008</v>
      </c>
      <c r="AB232" s="41"/>
      <c r="AC232" s="41"/>
      <c r="AD232" s="224" t="s">
        <v>267</v>
      </c>
      <c r="AE232" s="224" t="s">
        <v>656</v>
      </c>
      <c r="AF232" s="225" t="s">
        <v>2052</v>
      </c>
      <c r="AG232" s="223" t="s">
        <v>2247</v>
      </c>
      <c r="AH232" s="199">
        <v>230</v>
      </c>
      <c r="AI232" s="199" t="str">
        <f ca="1">IFERROR(VLOOKUP(NDD!$J$23,INDIRECT(AM231),5,FALSE),"")</f>
        <v/>
      </c>
      <c r="AJ232" s="199" t="str">
        <f t="shared" ca="1" si="38"/>
        <v/>
      </c>
      <c r="AK232" s="199" t="str">
        <f t="shared" ca="1" si="39"/>
        <v/>
      </c>
      <c r="AL232" s="209" t="str">
        <f t="shared" ca="1" si="40"/>
        <v/>
      </c>
      <c r="AM232" s="199" t="str">
        <f t="shared" ca="1" si="37"/>
        <v/>
      </c>
      <c r="AN232" s="204">
        <v>231</v>
      </c>
      <c r="AO232" s="204" t="str">
        <f ca="1">IFERROR(VLOOKUP(NDD!$J$28,INDIRECT(AR231),5,FALSE),"")</f>
        <v/>
      </c>
      <c r="AP232" s="205" t="str">
        <f t="shared" ca="1" si="34"/>
        <v/>
      </c>
      <c r="AQ232" s="204" t="str">
        <f t="shared" ca="1" si="35"/>
        <v/>
      </c>
      <c r="AR232" s="204" t="str">
        <f t="shared" ca="1" si="36"/>
        <v/>
      </c>
      <c r="AS232" s="40" t="s">
        <v>1359</v>
      </c>
      <c r="AT232" s="40"/>
      <c r="AU232" s="40" t="s">
        <v>3969</v>
      </c>
      <c r="AV232" s="40" t="s">
        <v>4295</v>
      </c>
      <c r="AW232" s="40" t="s">
        <v>157</v>
      </c>
      <c r="AX232" s="38"/>
      <c r="AY232" s="38"/>
      <c r="AZ232" s="38"/>
      <c r="BA232" s="38"/>
      <c r="BD232" s="107"/>
      <c r="BE232" s="107"/>
      <c r="BF232" s="107"/>
      <c r="BG232" s="107"/>
    </row>
    <row r="233" spans="1:59" ht="13.5" customHeight="1" x14ac:dyDescent="0.25">
      <c r="A233" s="38"/>
      <c r="B233" s="38"/>
      <c r="C233" s="38"/>
      <c r="D233" s="38"/>
      <c r="E233" s="38"/>
      <c r="F233" s="38"/>
      <c r="G233" s="38"/>
      <c r="H233" s="38"/>
      <c r="I233" s="38"/>
      <c r="J233" s="38"/>
      <c r="K233" s="38"/>
      <c r="L233" s="38"/>
      <c r="M233" s="38"/>
      <c r="N233" s="38"/>
      <c r="O233" s="38"/>
      <c r="P233" s="38"/>
      <c r="Q233" s="38"/>
      <c r="R233" s="38"/>
      <c r="S233" s="77" t="s">
        <v>3935</v>
      </c>
      <c r="T233" s="76"/>
      <c r="Y233" s="41" t="s">
        <v>1025</v>
      </c>
      <c r="Z233" s="41" t="s">
        <v>1026</v>
      </c>
      <c r="AA233" s="41" t="s">
        <v>1026</v>
      </c>
      <c r="AB233" s="41"/>
      <c r="AC233" s="41"/>
      <c r="AD233" s="224" t="s">
        <v>267</v>
      </c>
      <c r="AE233" s="224" t="s">
        <v>679</v>
      </c>
      <c r="AF233" s="225" t="s">
        <v>2052</v>
      </c>
      <c r="AG233" s="223" t="s">
        <v>2254</v>
      </c>
      <c r="AH233" s="199">
        <v>231</v>
      </c>
      <c r="AI233" s="199" t="str">
        <f ca="1">IFERROR(VLOOKUP(NDD!$J$23,INDIRECT(AM232),5,FALSE),"")</f>
        <v/>
      </c>
      <c r="AJ233" s="199" t="str">
        <f t="shared" ca="1" si="38"/>
        <v/>
      </c>
      <c r="AK233" s="199" t="str">
        <f t="shared" ca="1" si="39"/>
        <v/>
      </c>
      <c r="AL233" s="209" t="str">
        <f t="shared" ca="1" si="40"/>
        <v/>
      </c>
      <c r="AM233" s="199" t="str">
        <f t="shared" ca="1" si="37"/>
        <v/>
      </c>
      <c r="AN233" s="204">
        <v>232</v>
      </c>
      <c r="AO233" s="204" t="str">
        <f ca="1">IFERROR(VLOOKUP(NDD!$J$28,INDIRECT(AR232),5,FALSE),"")</f>
        <v/>
      </c>
      <c r="AP233" s="205" t="str">
        <f t="shared" ca="1" si="34"/>
        <v/>
      </c>
      <c r="AQ233" s="204" t="str">
        <f t="shared" ca="1" si="35"/>
        <v/>
      </c>
      <c r="AR233" s="204" t="str">
        <f t="shared" ca="1" si="36"/>
        <v/>
      </c>
      <c r="AS233" s="40" t="s">
        <v>1360</v>
      </c>
      <c r="AT233" s="40"/>
      <c r="AU233" s="40" t="s">
        <v>3979</v>
      </c>
      <c r="AV233" s="40" t="s">
        <v>4296</v>
      </c>
      <c r="AW233" s="40" t="s">
        <v>1361</v>
      </c>
      <c r="AX233" s="38"/>
      <c r="AY233" s="38"/>
      <c r="AZ233" s="38"/>
      <c r="BA233" s="38"/>
      <c r="BD233" s="107"/>
      <c r="BE233" s="107"/>
      <c r="BF233" s="107"/>
      <c r="BG233" s="107"/>
    </row>
    <row r="234" spans="1:59" ht="13.5" customHeight="1" x14ac:dyDescent="0.25">
      <c r="A234" s="38"/>
      <c r="B234" s="38"/>
      <c r="C234" s="38"/>
      <c r="D234" s="38"/>
      <c r="E234" s="38"/>
      <c r="F234" s="38"/>
      <c r="G234" s="38"/>
      <c r="H234" s="38"/>
      <c r="I234" s="38"/>
      <c r="J234" s="38"/>
      <c r="K234" s="38"/>
      <c r="L234" s="38"/>
      <c r="M234" s="38"/>
      <c r="N234" s="38"/>
      <c r="O234" s="38"/>
      <c r="P234" s="38"/>
      <c r="Q234" s="38"/>
      <c r="R234" s="38"/>
      <c r="S234" s="77" t="s">
        <v>3936</v>
      </c>
      <c r="T234" s="76"/>
      <c r="Y234" s="41" t="s">
        <v>1029</v>
      </c>
      <c r="Z234" s="41" t="s">
        <v>1824</v>
      </c>
      <c r="AA234" s="41" t="s">
        <v>1030</v>
      </c>
      <c r="AB234" s="41"/>
      <c r="AC234" s="41"/>
      <c r="AD234" s="224" t="s">
        <v>267</v>
      </c>
      <c r="AE234" s="224" t="s">
        <v>657</v>
      </c>
      <c r="AF234" s="225" t="s">
        <v>2052</v>
      </c>
      <c r="AG234" s="223" t="s">
        <v>2255</v>
      </c>
      <c r="AH234" s="199">
        <v>232</v>
      </c>
      <c r="AI234" s="199" t="str">
        <f ca="1">IFERROR(VLOOKUP(NDD!$J$23,INDIRECT(AM233),5,FALSE),"")</f>
        <v/>
      </c>
      <c r="AJ234" s="199" t="str">
        <f t="shared" ca="1" si="38"/>
        <v/>
      </c>
      <c r="AK234" s="199" t="str">
        <f t="shared" ca="1" si="39"/>
        <v/>
      </c>
      <c r="AL234" s="209" t="str">
        <f t="shared" ca="1" si="40"/>
        <v/>
      </c>
      <c r="AM234" s="199" t="str">
        <f t="shared" ca="1" si="37"/>
        <v/>
      </c>
      <c r="AN234" s="204">
        <v>233</v>
      </c>
      <c r="AO234" s="204" t="str">
        <f ca="1">IFERROR(VLOOKUP(NDD!$J$28,INDIRECT(AR233),5,FALSE),"")</f>
        <v/>
      </c>
      <c r="AP234" s="205" t="str">
        <f t="shared" ca="1" si="34"/>
        <v/>
      </c>
      <c r="AQ234" s="204" t="str">
        <f t="shared" ca="1" si="35"/>
        <v/>
      </c>
      <c r="AR234" s="204" t="str">
        <f t="shared" ca="1" si="36"/>
        <v/>
      </c>
      <c r="AS234" s="40" t="s">
        <v>2969</v>
      </c>
      <c r="AT234" s="40"/>
      <c r="AU234" s="40" t="s">
        <v>2970</v>
      </c>
      <c r="AV234" s="40" t="s">
        <v>2971</v>
      </c>
      <c r="AW234" s="40" t="s">
        <v>2770</v>
      </c>
      <c r="AX234" s="38"/>
      <c r="AY234" s="38"/>
      <c r="AZ234" s="38"/>
      <c r="BA234" s="38"/>
      <c r="BD234" s="107"/>
      <c r="BE234" s="107"/>
      <c r="BF234" s="107"/>
      <c r="BG234" s="107"/>
    </row>
    <row r="235" spans="1:59" ht="13.5" customHeight="1" x14ac:dyDescent="0.25">
      <c r="A235" s="38"/>
      <c r="B235" s="38"/>
      <c r="C235" s="38"/>
      <c r="D235" s="38"/>
      <c r="E235" s="38"/>
      <c r="F235" s="38"/>
      <c r="G235" s="38"/>
      <c r="H235" s="38"/>
      <c r="I235" s="38"/>
      <c r="J235" s="38"/>
      <c r="K235" s="38"/>
      <c r="L235" s="38"/>
      <c r="M235" s="38"/>
      <c r="N235" s="38"/>
      <c r="O235" s="38"/>
      <c r="P235" s="38"/>
      <c r="Q235" s="38"/>
      <c r="R235" s="38"/>
      <c r="S235" s="77" t="s">
        <v>3937</v>
      </c>
      <c r="T235" s="76"/>
      <c r="Y235" s="41" t="s">
        <v>1028</v>
      </c>
      <c r="Z235" s="41" t="s">
        <v>91</v>
      </c>
      <c r="AA235" s="41" t="s">
        <v>91</v>
      </c>
      <c r="AB235" s="41"/>
      <c r="AC235" s="41"/>
      <c r="AD235" s="224" t="s">
        <v>267</v>
      </c>
      <c r="AE235" s="224" t="s">
        <v>633</v>
      </c>
      <c r="AF235" s="225" t="s">
        <v>2052</v>
      </c>
      <c r="AG235" s="223" t="s">
        <v>2256</v>
      </c>
      <c r="AH235" s="199">
        <v>233</v>
      </c>
      <c r="AI235" s="199" t="str">
        <f ca="1">IFERROR(VLOOKUP(NDD!$J$23,INDIRECT(AM234),5,FALSE),"")</f>
        <v/>
      </c>
      <c r="AJ235" s="199" t="str">
        <f t="shared" ca="1" si="38"/>
        <v/>
      </c>
      <c r="AK235" s="199" t="str">
        <f t="shared" ca="1" si="39"/>
        <v/>
      </c>
      <c r="AL235" s="209" t="str">
        <f t="shared" ca="1" si="40"/>
        <v/>
      </c>
      <c r="AM235" s="199" t="str">
        <f t="shared" ca="1" si="37"/>
        <v/>
      </c>
      <c r="AN235" s="204">
        <v>234</v>
      </c>
      <c r="AO235" s="204" t="str">
        <f ca="1">IFERROR(VLOOKUP(NDD!$J$28,INDIRECT(AR234),5,FALSE),"")</f>
        <v/>
      </c>
      <c r="AP235" s="205" t="str">
        <f t="shared" ca="1" si="34"/>
        <v/>
      </c>
      <c r="AQ235" s="204" t="str">
        <f t="shared" ca="1" si="35"/>
        <v/>
      </c>
      <c r="AR235" s="204" t="str">
        <f t="shared" ca="1" si="36"/>
        <v/>
      </c>
      <c r="AS235" s="40" t="s">
        <v>2972</v>
      </c>
      <c r="AT235" s="40"/>
      <c r="AU235" s="40" t="s">
        <v>2973</v>
      </c>
      <c r="AV235" s="40" t="s">
        <v>2974</v>
      </c>
      <c r="AW235" s="40" t="s">
        <v>2759</v>
      </c>
      <c r="AX235" s="38"/>
      <c r="AY235" s="38"/>
      <c r="AZ235" s="38"/>
      <c r="BA235" s="38"/>
      <c r="BD235" s="107"/>
      <c r="BE235" s="107"/>
      <c r="BF235" s="107"/>
      <c r="BG235" s="107"/>
    </row>
    <row r="236" spans="1:59" ht="13.5" customHeight="1" x14ac:dyDescent="0.25">
      <c r="A236" s="38"/>
      <c r="B236" s="38"/>
      <c r="C236" s="38"/>
      <c r="D236" s="38"/>
      <c r="E236" s="38"/>
      <c r="F236" s="38"/>
      <c r="G236" s="38"/>
      <c r="H236" s="38"/>
      <c r="I236" s="38"/>
      <c r="J236" s="38"/>
      <c r="K236" s="38"/>
      <c r="L236" s="38"/>
      <c r="M236" s="38"/>
      <c r="N236" s="38"/>
      <c r="O236" s="38"/>
      <c r="P236" s="38"/>
      <c r="Q236" s="38"/>
      <c r="R236" s="38"/>
      <c r="S236" s="77" t="s">
        <v>2877</v>
      </c>
      <c r="T236" s="76"/>
      <c r="Y236" s="41" t="s">
        <v>557</v>
      </c>
      <c r="Z236" s="41" t="s">
        <v>1825</v>
      </c>
      <c r="AA236" s="41" t="s">
        <v>777</v>
      </c>
      <c r="AB236" s="41"/>
      <c r="AC236" s="41"/>
      <c r="AD236" s="224" t="s">
        <v>267</v>
      </c>
      <c r="AE236" s="224" t="s">
        <v>729</v>
      </c>
      <c r="AF236" s="225" t="s">
        <v>2052</v>
      </c>
      <c r="AG236" s="223" t="s">
        <v>3570</v>
      </c>
      <c r="AH236" s="199">
        <v>234</v>
      </c>
      <c r="AI236" s="199" t="str">
        <f ca="1">IFERROR(VLOOKUP(NDD!$J$23,INDIRECT(AM235),5,FALSE),"")</f>
        <v/>
      </c>
      <c r="AJ236" s="199" t="str">
        <f t="shared" ca="1" si="38"/>
        <v/>
      </c>
      <c r="AK236" s="199" t="str">
        <f t="shared" ca="1" si="39"/>
        <v/>
      </c>
      <c r="AL236" s="209" t="str">
        <f t="shared" ca="1" si="40"/>
        <v/>
      </c>
      <c r="AM236" s="199" t="str">
        <f t="shared" ca="1" si="37"/>
        <v/>
      </c>
      <c r="AN236" s="204">
        <v>235</v>
      </c>
      <c r="AO236" s="204" t="str">
        <f ca="1">IFERROR(VLOOKUP(NDD!$J$28,INDIRECT(AR235),5,FALSE),"")</f>
        <v/>
      </c>
      <c r="AP236" s="205" t="str">
        <f t="shared" ca="1" si="34"/>
        <v/>
      </c>
      <c r="AQ236" s="204" t="str">
        <f t="shared" ca="1" si="35"/>
        <v/>
      </c>
      <c r="AR236" s="204" t="str">
        <f t="shared" ca="1" si="36"/>
        <v/>
      </c>
      <c r="AS236" s="40" t="s">
        <v>2975</v>
      </c>
      <c r="AT236" s="40"/>
      <c r="AU236" s="40" t="s">
        <v>2976</v>
      </c>
      <c r="AV236" s="40" t="s">
        <v>2977</v>
      </c>
      <c r="AW236" s="40" t="s">
        <v>2759</v>
      </c>
      <c r="AX236" s="38"/>
      <c r="AY236" s="38"/>
      <c r="AZ236" s="38"/>
      <c r="BA236" s="38"/>
      <c r="BD236" s="107"/>
      <c r="BE236" s="107"/>
      <c r="BF236" s="107"/>
      <c r="BG236" s="107"/>
    </row>
    <row r="237" spans="1:59" ht="13.5" customHeight="1" x14ac:dyDescent="0.25">
      <c r="A237" s="38"/>
      <c r="B237" s="38"/>
      <c r="C237" s="38"/>
      <c r="D237" s="38"/>
      <c r="E237" s="38"/>
      <c r="F237" s="38"/>
      <c r="G237" s="38"/>
      <c r="H237" s="38"/>
      <c r="I237" s="38"/>
      <c r="J237" s="38"/>
      <c r="K237" s="38"/>
      <c r="L237" s="38"/>
      <c r="M237" s="38"/>
      <c r="N237" s="38"/>
      <c r="O237" s="38"/>
      <c r="P237" s="38"/>
      <c r="Q237" s="38"/>
      <c r="R237" s="38"/>
      <c r="S237" s="77" t="s">
        <v>2844</v>
      </c>
      <c r="T237" s="76"/>
      <c r="Y237" s="41" t="s">
        <v>552</v>
      </c>
      <c r="Z237" s="41" t="s">
        <v>1826</v>
      </c>
      <c r="AA237" s="41" t="s">
        <v>123</v>
      </c>
      <c r="AB237" s="41"/>
      <c r="AC237" s="41"/>
      <c r="AD237" s="224" t="s">
        <v>267</v>
      </c>
      <c r="AE237" s="224" t="s">
        <v>2058</v>
      </c>
      <c r="AF237" s="225" t="s">
        <v>2053</v>
      </c>
      <c r="AG237" s="223" t="s">
        <v>2248</v>
      </c>
      <c r="AH237" s="199">
        <v>235</v>
      </c>
      <c r="AI237" s="199" t="str">
        <f ca="1">IFERROR(VLOOKUP(NDD!$J$23,INDIRECT(AM236),5,FALSE),"")</f>
        <v/>
      </c>
      <c r="AJ237" s="199" t="str">
        <f t="shared" ca="1" si="38"/>
        <v/>
      </c>
      <c r="AK237" s="199" t="str">
        <f t="shared" ca="1" si="39"/>
        <v/>
      </c>
      <c r="AL237" s="209" t="str">
        <f t="shared" ca="1" si="40"/>
        <v/>
      </c>
      <c r="AM237" s="199" t="str">
        <f t="shared" ca="1" si="37"/>
        <v/>
      </c>
      <c r="AN237" s="204">
        <v>236</v>
      </c>
      <c r="AO237" s="204" t="str">
        <f ca="1">IFERROR(VLOOKUP(NDD!$J$28,INDIRECT(AR236),5,FALSE),"")</f>
        <v/>
      </c>
      <c r="AP237" s="205" t="str">
        <f t="shared" ca="1" si="34"/>
        <v/>
      </c>
      <c r="AQ237" s="204" t="str">
        <f t="shared" ca="1" si="35"/>
        <v/>
      </c>
      <c r="AR237" s="204" t="str">
        <f t="shared" ca="1" si="36"/>
        <v/>
      </c>
      <c r="AS237" s="40" t="s">
        <v>1362</v>
      </c>
      <c r="AT237" s="40"/>
      <c r="AU237" s="40" t="s">
        <v>2978</v>
      </c>
      <c r="AV237" s="40" t="s">
        <v>1956</v>
      </c>
      <c r="AW237" s="40"/>
      <c r="AX237" s="38"/>
      <c r="AY237" s="38"/>
      <c r="AZ237" s="38"/>
      <c r="BA237" s="38"/>
      <c r="BD237" s="107"/>
      <c r="BE237" s="107"/>
      <c r="BF237" s="107"/>
      <c r="BG237" s="107"/>
    </row>
    <row r="238" spans="1:59" ht="13.5" customHeight="1" x14ac:dyDescent="0.25">
      <c r="A238" s="38"/>
      <c r="B238" s="38"/>
      <c r="C238" s="38"/>
      <c r="D238" s="38"/>
      <c r="E238" s="38"/>
      <c r="F238" s="38"/>
      <c r="G238" s="38"/>
      <c r="H238" s="38"/>
      <c r="I238" s="38"/>
      <c r="J238" s="38"/>
      <c r="K238" s="38"/>
      <c r="L238" s="38"/>
      <c r="M238" s="38"/>
      <c r="N238" s="38"/>
      <c r="O238" s="38"/>
      <c r="P238" s="38"/>
      <c r="Q238" s="38"/>
      <c r="R238" s="38"/>
      <c r="S238" s="77" t="s">
        <v>2847</v>
      </c>
      <c r="T238" s="76"/>
      <c r="Y238" s="41" t="s">
        <v>549</v>
      </c>
      <c r="Z238" s="41" t="s">
        <v>1827</v>
      </c>
      <c r="AA238" s="41" t="s">
        <v>1033</v>
      </c>
      <c r="AB238" s="41"/>
      <c r="AC238" s="41"/>
      <c r="AD238" s="224" t="s">
        <v>267</v>
      </c>
      <c r="AE238" s="224" t="s">
        <v>2250</v>
      </c>
      <c r="AF238" s="225" t="s">
        <v>2053</v>
      </c>
      <c r="AG238" s="223" t="s">
        <v>2251</v>
      </c>
      <c r="AH238" s="199">
        <v>236</v>
      </c>
      <c r="AI238" s="199" t="str">
        <f ca="1">IFERROR(VLOOKUP(NDD!$J$23,INDIRECT(AM237),5,FALSE),"")</f>
        <v/>
      </c>
      <c r="AJ238" s="199" t="str">
        <f t="shared" ca="1" si="38"/>
        <v/>
      </c>
      <c r="AK238" s="199" t="str">
        <f t="shared" ca="1" si="39"/>
        <v/>
      </c>
      <c r="AL238" s="209" t="str">
        <f t="shared" ca="1" si="40"/>
        <v/>
      </c>
      <c r="AM238" s="199" t="str">
        <f t="shared" ca="1" si="37"/>
        <v/>
      </c>
      <c r="AN238" s="204">
        <v>237</v>
      </c>
      <c r="AO238" s="204" t="str">
        <f ca="1">IFERROR(VLOOKUP(NDD!$J$28,INDIRECT(AR237),5,FALSE),"")</f>
        <v/>
      </c>
      <c r="AP238" s="205" t="str">
        <f t="shared" ca="1" si="34"/>
        <v/>
      </c>
      <c r="AQ238" s="204" t="str">
        <f t="shared" ca="1" si="35"/>
        <v/>
      </c>
      <c r="AR238" s="204" t="str">
        <f t="shared" ca="1" si="36"/>
        <v/>
      </c>
      <c r="AS238" s="40" t="s">
        <v>2979</v>
      </c>
      <c r="AT238" s="40"/>
      <c r="AU238" s="40" t="s">
        <v>2980</v>
      </c>
      <c r="AV238" s="40" t="s">
        <v>2981</v>
      </c>
      <c r="AW238" s="40" t="s">
        <v>2770</v>
      </c>
      <c r="AX238" s="38"/>
      <c r="AY238" s="38"/>
      <c r="AZ238" s="38"/>
      <c r="BA238" s="38"/>
      <c r="BD238" s="107"/>
      <c r="BE238" s="107"/>
      <c r="BF238" s="107"/>
      <c r="BG238" s="107"/>
    </row>
    <row r="239" spans="1:59" ht="13.5" customHeight="1" x14ac:dyDescent="0.25">
      <c r="A239" s="38"/>
      <c r="B239" s="38"/>
      <c r="C239" s="38"/>
      <c r="D239" s="38"/>
      <c r="E239" s="38"/>
      <c r="F239" s="38"/>
      <c r="G239" s="38"/>
      <c r="H239" s="38"/>
      <c r="I239" s="38"/>
      <c r="J239" s="38"/>
      <c r="K239" s="38"/>
      <c r="L239" s="38"/>
      <c r="M239" s="38"/>
      <c r="N239" s="38"/>
      <c r="O239" s="38"/>
      <c r="P239" s="38"/>
      <c r="Q239" s="38"/>
      <c r="R239" s="38"/>
      <c r="S239" s="77" t="s">
        <v>2880</v>
      </c>
      <c r="T239" s="76"/>
      <c r="Y239" s="41" t="s">
        <v>1034</v>
      </c>
      <c r="Z239" s="41" t="s">
        <v>103</v>
      </c>
      <c r="AA239" s="41" t="s">
        <v>103</v>
      </c>
      <c r="AB239" s="41"/>
      <c r="AC239" s="41"/>
      <c r="AD239" s="224" t="s">
        <v>267</v>
      </c>
      <c r="AE239" s="224" t="s">
        <v>2257</v>
      </c>
      <c r="AF239" s="225" t="s">
        <v>2053</v>
      </c>
      <c r="AG239" s="223" t="s">
        <v>2258</v>
      </c>
      <c r="AH239" s="199">
        <v>237</v>
      </c>
      <c r="AI239" s="199" t="str">
        <f ca="1">IFERROR(VLOOKUP(NDD!$J$23,INDIRECT(AM238),5,FALSE),"")</f>
        <v/>
      </c>
      <c r="AJ239" s="199" t="str">
        <f t="shared" ca="1" si="38"/>
        <v/>
      </c>
      <c r="AK239" s="199" t="str">
        <f t="shared" ca="1" si="39"/>
        <v/>
      </c>
      <c r="AL239" s="209" t="str">
        <f t="shared" ca="1" si="40"/>
        <v/>
      </c>
      <c r="AM239" s="199" t="str">
        <f t="shared" ca="1" si="37"/>
        <v/>
      </c>
      <c r="AN239" s="204">
        <v>238</v>
      </c>
      <c r="AO239" s="204" t="str">
        <f ca="1">IFERROR(VLOOKUP(NDD!$J$28,INDIRECT(AR238),5,FALSE),"")</f>
        <v/>
      </c>
      <c r="AP239" s="205" t="str">
        <f t="shared" ca="1" si="34"/>
        <v/>
      </c>
      <c r="AQ239" s="204" t="str">
        <f t="shared" ca="1" si="35"/>
        <v/>
      </c>
      <c r="AR239" s="204" t="str">
        <f t="shared" ca="1" si="36"/>
        <v/>
      </c>
      <c r="AS239" s="40" t="s">
        <v>1148</v>
      </c>
      <c r="AT239" s="40"/>
      <c r="AU239" s="40" t="s">
        <v>369</v>
      </c>
      <c r="AV239" s="40" t="s">
        <v>1957</v>
      </c>
      <c r="AW239" s="40"/>
      <c r="AX239" s="38"/>
      <c r="AY239" s="38"/>
      <c r="AZ239" s="38"/>
      <c r="BA239" s="38"/>
      <c r="BD239" s="107"/>
      <c r="BE239" s="107"/>
      <c r="BF239" s="107"/>
      <c r="BG239" s="107"/>
    </row>
    <row r="240" spans="1:59" ht="13.5" customHeight="1" x14ac:dyDescent="0.25">
      <c r="A240" s="38"/>
      <c r="B240" s="38"/>
      <c r="C240" s="38"/>
      <c r="D240" s="38"/>
      <c r="E240" s="38"/>
      <c r="F240" s="38"/>
      <c r="G240" s="38"/>
      <c r="H240" s="38"/>
      <c r="I240" s="38"/>
      <c r="J240" s="38"/>
      <c r="K240" s="38"/>
      <c r="L240" s="38"/>
      <c r="M240" s="38"/>
      <c r="N240" s="38"/>
      <c r="O240" s="38"/>
      <c r="P240" s="38"/>
      <c r="Q240" s="38"/>
      <c r="R240" s="38"/>
      <c r="S240" s="77" t="s">
        <v>2850</v>
      </c>
      <c r="T240" s="76"/>
      <c r="Y240" s="41" t="s">
        <v>1041</v>
      </c>
      <c r="Z240" s="41" t="s">
        <v>1828</v>
      </c>
      <c r="AA240" s="41" t="s">
        <v>1042</v>
      </c>
      <c r="AB240" s="41"/>
      <c r="AC240" s="41"/>
      <c r="AD240" s="224" t="s">
        <v>267</v>
      </c>
      <c r="AE240" s="224" t="s">
        <v>2259</v>
      </c>
      <c r="AF240" s="225" t="s">
        <v>2053</v>
      </c>
      <c r="AG240" s="223" t="s">
        <v>2260</v>
      </c>
      <c r="AH240" s="199">
        <v>238</v>
      </c>
      <c r="AI240" s="199" t="str">
        <f ca="1">IFERROR(VLOOKUP(NDD!$J$23,INDIRECT(AM239),5,FALSE),"")</f>
        <v/>
      </c>
      <c r="AJ240" s="199" t="str">
        <f t="shared" ca="1" si="38"/>
        <v/>
      </c>
      <c r="AK240" s="199" t="str">
        <f t="shared" ca="1" si="39"/>
        <v/>
      </c>
      <c r="AL240" s="209" t="str">
        <f t="shared" ca="1" si="40"/>
        <v/>
      </c>
      <c r="AM240" s="199" t="str">
        <f t="shared" ca="1" si="37"/>
        <v/>
      </c>
      <c r="AN240" s="204">
        <v>239</v>
      </c>
      <c r="AO240" s="204" t="str">
        <f ca="1">IFERROR(VLOOKUP(NDD!$J$28,INDIRECT(AR239),5,FALSE),"")</f>
        <v/>
      </c>
      <c r="AP240" s="205" t="str">
        <f t="shared" ca="1" si="34"/>
        <v/>
      </c>
      <c r="AQ240" s="204" t="str">
        <f t="shared" ca="1" si="35"/>
        <v/>
      </c>
      <c r="AR240" s="204" t="str">
        <f t="shared" ca="1" si="36"/>
        <v/>
      </c>
      <c r="AS240" s="40" t="s">
        <v>1149</v>
      </c>
      <c r="AT240" s="40"/>
      <c r="AU240" s="40" t="s">
        <v>3984</v>
      </c>
      <c r="AV240" s="40" t="s">
        <v>4297</v>
      </c>
      <c r="AW240" s="40" t="s">
        <v>129</v>
      </c>
      <c r="AX240" s="38"/>
      <c r="AY240" s="38"/>
      <c r="AZ240" s="38"/>
      <c r="BA240" s="38"/>
      <c r="BD240" s="107"/>
      <c r="BE240" s="107"/>
      <c r="BF240" s="107"/>
      <c r="BG240" s="107"/>
    </row>
    <row r="241" spans="1:59" ht="13.5" customHeight="1" x14ac:dyDescent="0.25">
      <c r="A241" s="38"/>
      <c r="B241" s="38"/>
      <c r="C241" s="38"/>
      <c r="D241" s="38"/>
      <c r="E241" s="38"/>
      <c r="F241" s="38"/>
      <c r="G241" s="38"/>
      <c r="H241" s="38"/>
      <c r="I241" s="38"/>
      <c r="J241" s="38"/>
      <c r="K241" s="38"/>
      <c r="L241" s="38"/>
      <c r="M241" s="38"/>
      <c r="N241" s="38"/>
      <c r="O241" s="38"/>
      <c r="P241" s="38"/>
      <c r="Q241" s="38"/>
      <c r="R241" s="38"/>
      <c r="S241" s="77" t="s">
        <v>3938</v>
      </c>
      <c r="T241" s="76"/>
      <c r="Y241" s="41" t="s">
        <v>1035</v>
      </c>
      <c r="Z241" s="41" t="s">
        <v>1829</v>
      </c>
      <c r="AA241" s="41" t="s">
        <v>184</v>
      </c>
      <c r="AB241" s="41"/>
      <c r="AC241" s="41"/>
      <c r="AD241" s="224" t="s">
        <v>267</v>
      </c>
      <c r="AE241" s="224" t="s">
        <v>713</v>
      </c>
      <c r="AF241" s="225" t="s">
        <v>2093</v>
      </c>
      <c r="AG241" s="223" t="s">
        <v>3578</v>
      </c>
      <c r="AH241" s="199">
        <v>239</v>
      </c>
      <c r="AI241" s="199" t="str">
        <f ca="1">IFERROR(VLOOKUP(NDD!$J$23,INDIRECT(AM240),5,FALSE),"")</f>
        <v/>
      </c>
      <c r="AJ241" s="199" t="str">
        <f t="shared" ca="1" si="38"/>
        <v/>
      </c>
      <c r="AK241" s="199" t="str">
        <f t="shared" ca="1" si="39"/>
        <v/>
      </c>
      <c r="AL241" s="209" t="str">
        <f t="shared" ca="1" si="40"/>
        <v/>
      </c>
      <c r="AM241" s="199" t="str">
        <f t="shared" ca="1" si="37"/>
        <v/>
      </c>
      <c r="AN241" s="204">
        <v>240</v>
      </c>
      <c r="AO241" s="204" t="str">
        <f ca="1">IFERROR(VLOOKUP(NDD!$J$28,INDIRECT(AR240),5,FALSE),"")</f>
        <v/>
      </c>
      <c r="AP241" s="205" t="str">
        <f t="shared" ca="1" si="34"/>
        <v/>
      </c>
      <c r="AQ241" s="204" t="str">
        <f t="shared" ca="1" si="35"/>
        <v/>
      </c>
      <c r="AR241" s="204" t="str">
        <f t="shared" ca="1" si="36"/>
        <v/>
      </c>
      <c r="AS241" s="40" t="s">
        <v>1363</v>
      </c>
      <c r="AT241" s="40"/>
      <c r="AU241" s="40" t="s">
        <v>2982</v>
      </c>
      <c r="AV241" s="40" t="s">
        <v>1958</v>
      </c>
      <c r="AW241" s="40"/>
      <c r="AX241" s="38"/>
      <c r="AY241" s="38"/>
      <c r="AZ241" s="38"/>
      <c r="BA241" s="38"/>
      <c r="BD241" s="107"/>
      <c r="BE241" s="107"/>
      <c r="BF241" s="107"/>
      <c r="BG241" s="107"/>
    </row>
    <row r="242" spans="1:59" ht="13.5" customHeight="1" x14ac:dyDescent="0.25">
      <c r="A242" s="38"/>
      <c r="B242" s="38"/>
      <c r="C242" s="38"/>
      <c r="D242" s="38"/>
      <c r="E242" s="38"/>
      <c r="F242" s="38"/>
      <c r="G242" s="38"/>
      <c r="H242" s="38"/>
      <c r="I242" s="38"/>
      <c r="J242" s="38"/>
      <c r="K242" s="38"/>
      <c r="L242" s="38"/>
      <c r="M242" s="38"/>
      <c r="N242" s="38"/>
      <c r="O242" s="38"/>
      <c r="P242" s="38"/>
      <c r="Q242" s="38"/>
      <c r="R242" s="38"/>
      <c r="S242" s="77" t="s">
        <v>3939</v>
      </c>
      <c r="T242" s="76"/>
      <c r="Y242" s="41" t="s">
        <v>1044</v>
      </c>
      <c r="Z242" s="41" t="s">
        <v>210</v>
      </c>
      <c r="AA242" s="41" t="s">
        <v>210</v>
      </c>
      <c r="AB242" s="41"/>
      <c r="AC242" s="41"/>
      <c r="AD242" s="224" t="s">
        <v>267</v>
      </c>
      <c r="AE242" s="224" t="s">
        <v>621</v>
      </c>
      <c r="AF242" s="225" t="s">
        <v>2144</v>
      </c>
      <c r="AG242" s="223" t="s">
        <v>2145</v>
      </c>
      <c r="AH242" s="199">
        <v>240</v>
      </c>
      <c r="AI242" s="199" t="str">
        <f ca="1">IFERROR(VLOOKUP(NDD!$J$23,INDIRECT(AM241),5,FALSE),"")</f>
        <v/>
      </c>
      <c r="AJ242" s="199" t="str">
        <f t="shared" ca="1" si="38"/>
        <v/>
      </c>
      <c r="AK242" s="199" t="str">
        <f t="shared" ca="1" si="39"/>
        <v/>
      </c>
      <c r="AL242" s="209" t="str">
        <f t="shared" ca="1" si="40"/>
        <v/>
      </c>
      <c r="AM242" s="199" t="str">
        <f t="shared" ca="1" si="37"/>
        <v/>
      </c>
      <c r="AN242" s="204">
        <v>241</v>
      </c>
      <c r="AO242" s="204" t="str">
        <f ca="1">IFERROR(VLOOKUP(NDD!$J$28,INDIRECT(AR241),5,FALSE),"")</f>
        <v/>
      </c>
      <c r="AP242" s="205" t="str">
        <f t="shared" ca="1" si="34"/>
        <v/>
      </c>
      <c r="AQ242" s="204" t="str">
        <f t="shared" ca="1" si="35"/>
        <v/>
      </c>
      <c r="AR242" s="204" t="str">
        <f t="shared" ca="1" si="36"/>
        <v/>
      </c>
      <c r="AS242" s="40" t="s">
        <v>2983</v>
      </c>
      <c r="AT242" s="40"/>
      <c r="AU242" s="40" t="s">
        <v>2984</v>
      </c>
      <c r="AV242" s="40" t="s">
        <v>2985</v>
      </c>
      <c r="AW242" s="40" t="s">
        <v>2773</v>
      </c>
      <c r="AX242" s="38"/>
      <c r="AY242" s="38"/>
      <c r="AZ242" s="38"/>
      <c r="BA242" s="38"/>
      <c r="BD242" s="107"/>
      <c r="BE242" s="107"/>
      <c r="BF242" s="107"/>
      <c r="BG242" s="107"/>
    </row>
    <row r="243" spans="1:59" ht="13.5" customHeight="1" x14ac:dyDescent="0.25">
      <c r="A243" s="38"/>
      <c r="B243" s="38"/>
      <c r="C243" s="38"/>
      <c r="D243" s="38"/>
      <c r="E243" s="38"/>
      <c r="F243" s="38"/>
      <c r="G243" s="38"/>
      <c r="H243" s="38"/>
      <c r="I243" s="38"/>
      <c r="J243" s="38"/>
      <c r="K243" s="38"/>
      <c r="L243" s="38"/>
      <c r="M243" s="38"/>
      <c r="N243" s="38"/>
      <c r="O243" s="38"/>
      <c r="P243" s="38"/>
      <c r="Q243" s="38"/>
      <c r="R243" s="38"/>
      <c r="S243" s="77" t="s">
        <v>2860</v>
      </c>
      <c r="T243" s="76"/>
      <c r="Y243" s="41" t="s">
        <v>1036</v>
      </c>
      <c r="Z243" s="41" t="s">
        <v>1830</v>
      </c>
      <c r="AA243" s="41" t="s">
        <v>1037</v>
      </c>
      <c r="AB243" s="41"/>
      <c r="AC243" s="41"/>
      <c r="AD243" s="224" t="s">
        <v>277</v>
      </c>
      <c r="AE243" s="224" t="s">
        <v>2261</v>
      </c>
      <c r="AF243" s="225" t="s">
        <v>2087</v>
      </c>
      <c r="AG243" s="223" t="s">
        <v>2263</v>
      </c>
      <c r="AH243" s="199">
        <v>241</v>
      </c>
      <c r="AI243" s="199" t="str">
        <f ca="1">IFERROR(VLOOKUP(NDD!$J$23,INDIRECT(AM242),5,FALSE),"")</f>
        <v/>
      </c>
      <c r="AJ243" s="199" t="str">
        <f t="shared" ca="1" si="38"/>
        <v/>
      </c>
      <c r="AK243" s="199" t="str">
        <f t="shared" ca="1" si="39"/>
        <v/>
      </c>
      <c r="AL243" s="209" t="str">
        <f t="shared" ca="1" si="40"/>
        <v/>
      </c>
      <c r="AM243" s="199" t="str">
        <f t="shared" ca="1" si="37"/>
        <v/>
      </c>
      <c r="AN243" s="204">
        <v>242</v>
      </c>
      <c r="AO243" s="204" t="str">
        <f ca="1">IFERROR(VLOOKUP(NDD!$J$28,INDIRECT(AR242),5,FALSE),"")</f>
        <v/>
      </c>
      <c r="AP243" s="205" t="str">
        <f t="shared" ca="1" si="34"/>
        <v/>
      </c>
      <c r="AQ243" s="204" t="str">
        <f t="shared" ca="1" si="35"/>
        <v/>
      </c>
      <c r="AR243" s="204" t="str">
        <f t="shared" ca="1" si="36"/>
        <v/>
      </c>
      <c r="AS243" s="40" t="s">
        <v>2986</v>
      </c>
      <c r="AT243" s="40"/>
      <c r="AU243" s="40" t="s">
        <v>2987</v>
      </c>
      <c r="AV243" s="40" t="s">
        <v>2988</v>
      </c>
      <c r="AW243" s="40" t="s">
        <v>2752</v>
      </c>
      <c r="AX243" s="38"/>
      <c r="AY243" s="38"/>
      <c r="AZ243" s="38"/>
      <c r="BA243" s="38"/>
      <c r="BD243" s="107"/>
      <c r="BE243" s="107"/>
      <c r="BF243" s="107"/>
      <c r="BG243" s="107"/>
    </row>
    <row r="244" spans="1:59" ht="13.5" customHeight="1" x14ac:dyDescent="0.25">
      <c r="A244" s="38"/>
      <c r="B244" s="38"/>
      <c r="C244" s="38"/>
      <c r="D244" s="38"/>
      <c r="E244" s="38"/>
      <c r="F244" s="38"/>
      <c r="G244" s="38"/>
      <c r="H244" s="38"/>
      <c r="I244" s="38"/>
      <c r="J244" s="38"/>
      <c r="K244" s="38"/>
      <c r="L244" s="38"/>
      <c r="M244" s="38"/>
      <c r="N244" s="38"/>
      <c r="O244" s="38"/>
      <c r="P244" s="38"/>
      <c r="Q244" s="38"/>
      <c r="R244" s="38"/>
      <c r="S244" s="77" t="s">
        <v>3940</v>
      </c>
      <c r="T244" s="76"/>
      <c r="Y244" s="41" t="s">
        <v>1039</v>
      </c>
      <c r="Z244" s="41" t="s">
        <v>83</v>
      </c>
      <c r="AA244" s="41" t="s">
        <v>83</v>
      </c>
      <c r="AB244" s="41"/>
      <c r="AC244" s="41"/>
      <c r="AD244" s="224" t="s">
        <v>277</v>
      </c>
      <c r="AE244" s="224" t="s">
        <v>2261</v>
      </c>
      <c r="AF244" s="225" t="s">
        <v>2087</v>
      </c>
      <c r="AG244" s="223" t="s">
        <v>3579</v>
      </c>
      <c r="AH244" s="199">
        <v>242</v>
      </c>
      <c r="AI244" s="199" t="str">
        <f ca="1">IFERROR(VLOOKUP(NDD!$J$23,INDIRECT(AM243),5,FALSE),"")</f>
        <v/>
      </c>
      <c r="AJ244" s="199" t="str">
        <f t="shared" ca="1" si="38"/>
        <v/>
      </c>
      <c r="AK244" s="199" t="str">
        <f t="shared" ca="1" si="39"/>
        <v/>
      </c>
      <c r="AL244" s="209" t="str">
        <f t="shared" ca="1" si="40"/>
        <v/>
      </c>
      <c r="AM244" s="199" t="str">
        <f t="shared" ca="1" si="37"/>
        <v/>
      </c>
      <c r="AN244" s="204">
        <v>243</v>
      </c>
      <c r="AO244" s="204" t="str">
        <f ca="1">IFERROR(VLOOKUP(NDD!$J$28,INDIRECT(AR243),5,FALSE),"")</f>
        <v/>
      </c>
      <c r="AP244" s="205" t="str">
        <f t="shared" ca="1" si="34"/>
        <v/>
      </c>
      <c r="AQ244" s="204" t="str">
        <f t="shared" ca="1" si="35"/>
        <v/>
      </c>
      <c r="AR244" s="204" t="str">
        <f t="shared" ca="1" si="36"/>
        <v/>
      </c>
      <c r="AS244" s="40" t="s">
        <v>1150</v>
      </c>
      <c r="AT244" s="40"/>
      <c r="AU244" s="40" t="s">
        <v>3835</v>
      </c>
      <c r="AV244" s="40" t="s">
        <v>4298</v>
      </c>
      <c r="AW244" s="40" t="s">
        <v>167</v>
      </c>
      <c r="AX244" s="38"/>
      <c r="AY244" s="38"/>
      <c r="AZ244" s="38"/>
      <c r="BA244" s="38"/>
      <c r="BD244" s="107"/>
      <c r="BE244" s="107"/>
      <c r="BF244" s="107"/>
      <c r="BG244" s="107"/>
    </row>
    <row r="245" spans="1:59" ht="13.5" customHeight="1" x14ac:dyDescent="0.25">
      <c r="A245" s="38"/>
      <c r="B245" s="38"/>
      <c r="C245" s="38"/>
      <c r="D245" s="38"/>
      <c r="E245" s="38"/>
      <c r="F245" s="38"/>
      <c r="G245" s="38"/>
      <c r="H245" s="38"/>
      <c r="I245" s="38"/>
      <c r="J245" s="38"/>
      <c r="K245" s="38"/>
      <c r="L245" s="38"/>
      <c r="M245" s="38"/>
      <c r="N245" s="38"/>
      <c r="O245" s="38"/>
      <c r="P245" s="38"/>
      <c r="Q245" s="38"/>
      <c r="R245" s="38"/>
      <c r="S245" s="77" t="s">
        <v>3941</v>
      </c>
      <c r="T245" s="76"/>
      <c r="Y245" s="41" t="s">
        <v>1043</v>
      </c>
      <c r="Z245" s="41" t="s">
        <v>1831</v>
      </c>
      <c r="AA245" s="41" t="s">
        <v>145</v>
      </c>
      <c r="AB245" s="41"/>
      <c r="AC245" s="41"/>
      <c r="AD245" s="224" t="s">
        <v>277</v>
      </c>
      <c r="AE245" s="224" t="s">
        <v>2261</v>
      </c>
      <c r="AF245" s="225" t="s">
        <v>2087</v>
      </c>
      <c r="AG245" s="223" t="s">
        <v>2264</v>
      </c>
      <c r="AH245" s="199">
        <v>243</v>
      </c>
      <c r="AI245" s="199" t="str">
        <f ca="1">IFERROR(VLOOKUP(NDD!$J$23,INDIRECT(AM244),5,FALSE),"")</f>
        <v/>
      </c>
      <c r="AJ245" s="199" t="str">
        <f t="shared" ca="1" si="38"/>
        <v/>
      </c>
      <c r="AK245" s="199" t="str">
        <f t="shared" ca="1" si="39"/>
        <v/>
      </c>
      <c r="AL245" s="209" t="str">
        <f t="shared" ca="1" si="40"/>
        <v/>
      </c>
      <c r="AM245" s="199" t="str">
        <f t="shared" ca="1" si="37"/>
        <v/>
      </c>
      <c r="AN245" s="204">
        <v>244</v>
      </c>
      <c r="AO245" s="204" t="str">
        <f ca="1">IFERROR(VLOOKUP(NDD!$J$28,INDIRECT(AR244),5,FALSE),"")</f>
        <v/>
      </c>
      <c r="AP245" s="205" t="str">
        <f t="shared" ca="1" si="34"/>
        <v/>
      </c>
      <c r="AQ245" s="204" t="str">
        <f t="shared" ca="1" si="35"/>
        <v/>
      </c>
      <c r="AR245" s="204" t="str">
        <f t="shared" ca="1" si="36"/>
        <v/>
      </c>
      <c r="AS245" s="40" t="s">
        <v>2989</v>
      </c>
      <c r="AT245" s="40"/>
      <c r="AU245" s="40" t="s">
        <v>2990</v>
      </c>
      <c r="AV245" s="40" t="s">
        <v>2991</v>
      </c>
      <c r="AW245" s="40" t="s">
        <v>2773</v>
      </c>
      <c r="AX245" s="38"/>
      <c r="AY245" s="38"/>
      <c r="AZ245" s="38"/>
      <c r="BA245" s="38"/>
      <c r="BD245" s="107"/>
      <c r="BE245" s="107"/>
      <c r="BF245" s="107"/>
      <c r="BG245" s="107"/>
    </row>
    <row r="246" spans="1:59" ht="13.5" customHeight="1" x14ac:dyDescent="0.25">
      <c r="A246" s="38"/>
      <c r="B246" s="38"/>
      <c r="C246" s="38"/>
      <c r="D246" s="38"/>
      <c r="E246" s="38"/>
      <c r="F246" s="38"/>
      <c r="G246" s="38"/>
      <c r="H246" s="38"/>
      <c r="I246" s="38"/>
      <c r="J246" s="38"/>
      <c r="K246" s="38"/>
      <c r="L246" s="38"/>
      <c r="M246" s="38"/>
      <c r="N246" s="38"/>
      <c r="O246" s="38"/>
      <c r="P246" s="38"/>
      <c r="Q246" s="38"/>
      <c r="R246" s="38"/>
      <c r="S246" s="77" t="s">
        <v>3942</v>
      </c>
      <c r="T246" s="76"/>
      <c r="Y246" s="41" t="s">
        <v>1045</v>
      </c>
      <c r="Z246" s="41" t="s">
        <v>1832</v>
      </c>
      <c r="AA246" s="41" t="s">
        <v>1046</v>
      </c>
      <c r="AB246" s="41"/>
      <c r="AC246" s="41"/>
      <c r="AD246" s="224" t="s">
        <v>277</v>
      </c>
      <c r="AE246" s="224" t="s">
        <v>2261</v>
      </c>
      <c r="AF246" s="225" t="s">
        <v>2087</v>
      </c>
      <c r="AG246" s="223" t="s">
        <v>2265</v>
      </c>
      <c r="AH246" s="199">
        <v>244</v>
      </c>
      <c r="AI246" s="199" t="str">
        <f ca="1">IFERROR(VLOOKUP(NDD!$J$23,INDIRECT(AM245),5,FALSE),"")</f>
        <v/>
      </c>
      <c r="AJ246" s="199" t="str">
        <f t="shared" ca="1" si="38"/>
        <v/>
      </c>
      <c r="AK246" s="199" t="str">
        <f t="shared" ca="1" si="39"/>
        <v/>
      </c>
      <c r="AL246" s="209" t="str">
        <f t="shared" ca="1" si="40"/>
        <v/>
      </c>
      <c r="AM246" s="199" t="str">
        <f t="shared" ca="1" si="37"/>
        <v/>
      </c>
      <c r="AN246" s="204">
        <v>245</v>
      </c>
      <c r="AO246" s="204" t="str">
        <f ca="1">IFERROR(VLOOKUP(NDD!$J$28,INDIRECT(AR245),5,FALSE),"")</f>
        <v/>
      </c>
      <c r="AP246" s="205" t="str">
        <f t="shared" ca="1" si="34"/>
        <v/>
      </c>
      <c r="AQ246" s="204" t="str">
        <f t="shared" ca="1" si="35"/>
        <v/>
      </c>
      <c r="AR246" s="204" t="str">
        <f t="shared" ca="1" si="36"/>
        <v/>
      </c>
      <c r="AS246" s="40" t="s">
        <v>2992</v>
      </c>
      <c r="AT246" s="40"/>
      <c r="AU246" s="40" t="s">
        <v>2993</v>
      </c>
      <c r="AV246" s="40" t="s">
        <v>2994</v>
      </c>
      <c r="AW246" s="40" t="s">
        <v>2752</v>
      </c>
      <c r="AX246" s="38"/>
      <c r="AY246" s="38"/>
      <c r="AZ246" s="38"/>
      <c r="BA246" s="38"/>
      <c r="BD246" s="107"/>
      <c r="BE246" s="107"/>
      <c r="BF246" s="107"/>
      <c r="BG246" s="107"/>
    </row>
    <row r="247" spans="1:59" ht="13.5" customHeight="1" x14ac:dyDescent="0.25">
      <c r="A247" s="38"/>
      <c r="B247" s="38"/>
      <c r="C247" s="38"/>
      <c r="D247" s="38"/>
      <c r="E247" s="38"/>
      <c r="F247" s="38"/>
      <c r="G247" s="38"/>
      <c r="H247" s="38"/>
      <c r="I247" s="38"/>
      <c r="J247" s="38"/>
      <c r="K247" s="38"/>
      <c r="L247" s="38"/>
      <c r="M247" s="38"/>
      <c r="N247" s="38"/>
      <c r="O247" s="38"/>
      <c r="P247" s="38"/>
      <c r="Q247" s="38"/>
      <c r="R247" s="38"/>
      <c r="S247" s="77" t="s">
        <v>2865</v>
      </c>
      <c r="T247" s="76"/>
      <c r="Y247" s="41" t="s">
        <v>612</v>
      </c>
      <c r="Z247" s="41" t="s">
        <v>1833</v>
      </c>
      <c r="AA247" s="41" t="s">
        <v>177</v>
      </c>
      <c r="AB247" s="41"/>
      <c r="AC247" s="41"/>
      <c r="AD247" s="224" t="s">
        <v>277</v>
      </c>
      <c r="AE247" s="224" t="s">
        <v>2261</v>
      </c>
      <c r="AF247" s="225" t="s">
        <v>2087</v>
      </c>
      <c r="AG247" s="223" t="s">
        <v>2266</v>
      </c>
      <c r="AH247" s="199">
        <v>245</v>
      </c>
      <c r="AI247" s="199" t="str">
        <f ca="1">IFERROR(VLOOKUP(NDD!$J$23,INDIRECT(AM246),5,FALSE),"")</f>
        <v/>
      </c>
      <c r="AJ247" s="199" t="str">
        <f t="shared" ca="1" si="38"/>
        <v/>
      </c>
      <c r="AK247" s="199" t="str">
        <f t="shared" ca="1" si="39"/>
        <v/>
      </c>
      <c r="AL247" s="209" t="str">
        <f t="shared" ca="1" si="40"/>
        <v/>
      </c>
      <c r="AM247" s="199" t="str">
        <f t="shared" ca="1" si="37"/>
        <v/>
      </c>
      <c r="AN247" s="204">
        <v>246</v>
      </c>
      <c r="AO247" s="204" t="str">
        <f ca="1">IFERROR(VLOOKUP(NDD!$J$28,INDIRECT(AR246),5,FALSE),"")</f>
        <v/>
      </c>
      <c r="AP247" s="205" t="str">
        <f t="shared" ca="1" si="34"/>
        <v/>
      </c>
      <c r="AQ247" s="204" t="str">
        <f t="shared" ca="1" si="35"/>
        <v/>
      </c>
      <c r="AR247" s="204" t="str">
        <f t="shared" ca="1" si="36"/>
        <v/>
      </c>
      <c r="AS247" s="40" t="s">
        <v>2995</v>
      </c>
      <c r="AT247" s="40"/>
      <c r="AU247" s="40" t="s">
        <v>2996</v>
      </c>
      <c r="AV247" s="40" t="s">
        <v>2997</v>
      </c>
      <c r="AW247" s="40" t="s">
        <v>2770</v>
      </c>
      <c r="AX247" s="38"/>
      <c r="AY247" s="38"/>
      <c r="AZ247" s="38"/>
      <c r="BA247" s="38"/>
      <c r="BD247" s="107"/>
      <c r="BE247" s="107"/>
      <c r="BF247" s="107"/>
      <c r="BG247" s="107"/>
    </row>
    <row r="248" spans="1:59" ht="13.5" customHeight="1" x14ac:dyDescent="0.25">
      <c r="A248" s="38"/>
      <c r="B248" s="38"/>
      <c r="C248" s="38"/>
      <c r="D248" s="38"/>
      <c r="E248" s="38"/>
      <c r="F248" s="38"/>
      <c r="G248" s="38"/>
      <c r="H248" s="38"/>
      <c r="I248" s="38"/>
      <c r="J248" s="38"/>
      <c r="K248" s="38"/>
      <c r="L248" s="38"/>
      <c r="M248" s="38"/>
      <c r="N248" s="38"/>
      <c r="O248" s="38"/>
      <c r="P248" s="38"/>
      <c r="Q248" s="38"/>
      <c r="R248" s="38"/>
      <c r="S248" s="77" t="s">
        <v>3799</v>
      </c>
      <c r="T248" s="76"/>
      <c r="Y248" s="41" t="s">
        <v>1051</v>
      </c>
      <c r="Z248" s="41" t="s">
        <v>1834</v>
      </c>
      <c r="AA248" s="41" t="s">
        <v>227</v>
      </c>
      <c r="AB248" s="41"/>
      <c r="AC248" s="41"/>
      <c r="AD248" s="224" t="s">
        <v>277</v>
      </c>
      <c r="AE248" s="224" t="s">
        <v>2261</v>
      </c>
      <c r="AF248" s="225" t="s">
        <v>2087</v>
      </c>
      <c r="AG248" s="223" t="s">
        <v>2267</v>
      </c>
      <c r="AH248" s="199">
        <v>246</v>
      </c>
      <c r="AI248" s="199" t="str">
        <f ca="1">IFERROR(VLOOKUP(NDD!$J$23,INDIRECT(AM247),5,FALSE),"")</f>
        <v/>
      </c>
      <c r="AJ248" s="199" t="str">
        <f t="shared" ca="1" si="38"/>
        <v/>
      </c>
      <c r="AK248" s="199" t="str">
        <f t="shared" ca="1" si="39"/>
        <v/>
      </c>
      <c r="AL248" s="209" t="str">
        <f t="shared" ca="1" si="40"/>
        <v/>
      </c>
      <c r="AM248" s="199" t="str">
        <f t="shared" ca="1" si="37"/>
        <v/>
      </c>
      <c r="AN248" s="204">
        <v>247</v>
      </c>
      <c r="AO248" s="204" t="str">
        <f ca="1">IFERROR(VLOOKUP(NDD!$J$28,INDIRECT(AR247),5,FALSE),"")</f>
        <v/>
      </c>
      <c r="AP248" s="205" t="str">
        <f t="shared" ca="1" si="34"/>
        <v/>
      </c>
      <c r="AQ248" s="204" t="str">
        <f t="shared" ca="1" si="35"/>
        <v/>
      </c>
      <c r="AR248" s="204" t="str">
        <f t="shared" ca="1" si="36"/>
        <v/>
      </c>
      <c r="AS248" s="40" t="s">
        <v>1364</v>
      </c>
      <c r="AT248" s="40"/>
      <c r="AU248" s="40" t="s">
        <v>3981</v>
      </c>
      <c r="AV248" s="40" t="s">
        <v>4299</v>
      </c>
      <c r="AW248" s="40" t="s">
        <v>189</v>
      </c>
      <c r="AX248" s="38"/>
      <c r="AY248" s="38"/>
      <c r="AZ248" s="38"/>
      <c r="BA248" s="38"/>
      <c r="BD248" s="107"/>
      <c r="BE248" s="107"/>
      <c r="BF248" s="107"/>
      <c r="BG248" s="107"/>
    </row>
    <row r="249" spans="1:59" ht="13.5" customHeight="1" x14ac:dyDescent="0.25">
      <c r="A249" s="38"/>
      <c r="B249" s="38"/>
      <c r="C249" s="38"/>
      <c r="D249" s="38"/>
      <c r="E249" s="38"/>
      <c r="F249" s="38"/>
      <c r="G249" s="38"/>
      <c r="H249" s="38"/>
      <c r="I249" s="38"/>
      <c r="J249" s="38"/>
      <c r="K249" s="38"/>
      <c r="L249" s="38"/>
      <c r="M249" s="38"/>
      <c r="N249" s="38"/>
      <c r="O249" s="38"/>
      <c r="P249" s="38"/>
      <c r="Q249" s="38"/>
      <c r="R249" s="38"/>
      <c r="S249" s="77" t="s">
        <v>342</v>
      </c>
      <c r="T249" s="76" t="s">
        <v>549</v>
      </c>
      <c r="Y249" s="41" t="s">
        <v>1052</v>
      </c>
      <c r="Z249" s="41" t="s">
        <v>240</v>
      </c>
      <c r="AA249" s="41" t="s">
        <v>240</v>
      </c>
      <c r="AB249" s="41"/>
      <c r="AC249" s="41"/>
      <c r="AD249" s="224" t="s">
        <v>277</v>
      </c>
      <c r="AE249" s="224" t="s">
        <v>2268</v>
      </c>
      <c r="AF249" s="225" t="s">
        <v>2087</v>
      </c>
      <c r="AG249" s="223" t="s">
        <v>2269</v>
      </c>
      <c r="AH249" s="199">
        <v>247</v>
      </c>
      <c r="AI249" s="199" t="str">
        <f ca="1">IFERROR(VLOOKUP(NDD!$J$23,INDIRECT(AM248),5,FALSE),"")</f>
        <v/>
      </c>
      <c r="AJ249" s="199" t="str">
        <f t="shared" ca="1" si="38"/>
        <v/>
      </c>
      <c r="AK249" s="199" t="str">
        <f t="shared" ca="1" si="39"/>
        <v/>
      </c>
      <c r="AL249" s="209" t="str">
        <f t="shared" ca="1" si="40"/>
        <v/>
      </c>
      <c r="AM249" s="199" t="str">
        <f t="shared" ca="1" si="37"/>
        <v/>
      </c>
      <c r="AN249" s="204">
        <v>248</v>
      </c>
      <c r="AO249" s="204" t="str">
        <f ca="1">IFERROR(VLOOKUP(NDD!$J$28,INDIRECT(AR248),5,FALSE),"")</f>
        <v/>
      </c>
      <c r="AP249" s="205" t="str">
        <f t="shared" ca="1" si="34"/>
        <v/>
      </c>
      <c r="AQ249" s="204" t="str">
        <f t="shared" ca="1" si="35"/>
        <v/>
      </c>
      <c r="AR249" s="204" t="str">
        <f t="shared" ca="1" si="36"/>
        <v/>
      </c>
      <c r="AS249" s="40" t="s">
        <v>1365</v>
      </c>
      <c r="AT249" s="40"/>
      <c r="AU249" s="40" t="s">
        <v>2998</v>
      </c>
      <c r="AV249" s="40" t="s">
        <v>1959</v>
      </c>
      <c r="AW249" s="40"/>
      <c r="AX249" s="38"/>
      <c r="AY249" s="38"/>
      <c r="AZ249" s="38"/>
      <c r="BA249" s="38"/>
      <c r="BD249" s="107"/>
      <c r="BE249" s="107"/>
      <c r="BF249" s="107"/>
      <c r="BG249" s="107"/>
    </row>
    <row r="250" spans="1:59" ht="13.5" customHeight="1" x14ac:dyDescent="0.25">
      <c r="A250" s="38"/>
      <c r="B250" s="38"/>
      <c r="C250" s="38"/>
      <c r="D250" s="38"/>
      <c r="E250" s="38"/>
      <c r="F250" s="38"/>
      <c r="G250" s="38"/>
      <c r="H250" s="38"/>
      <c r="I250" s="38"/>
      <c r="J250" s="38"/>
      <c r="K250" s="38"/>
      <c r="L250" s="38"/>
      <c r="M250" s="38"/>
      <c r="N250" s="38"/>
      <c r="O250" s="38"/>
      <c r="P250" s="38"/>
      <c r="Q250" s="38"/>
      <c r="R250" s="38"/>
      <c r="S250" s="77" t="s">
        <v>343</v>
      </c>
      <c r="T250" s="76" t="s">
        <v>304</v>
      </c>
      <c r="Y250" s="41" t="s">
        <v>21</v>
      </c>
      <c r="Z250" s="41" t="s">
        <v>44</v>
      </c>
      <c r="AA250" s="41" t="s">
        <v>44</v>
      </c>
      <c r="AB250" s="41"/>
      <c r="AC250" s="41"/>
      <c r="AD250" s="224" t="s">
        <v>277</v>
      </c>
      <c r="AE250" s="224" t="s">
        <v>2270</v>
      </c>
      <c r="AF250" s="225" t="s">
        <v>2087</v>
      </c>
      <c r="AG250" s="223" t="s">
        <v>2271</v>
      </c>
      <c r="AH250" s="199">
        <v>248</v>
      </c>
      <c r="AI250" s="199" t="str">
        <f ca="1">IFERROR(VLOOKUP(NDD!$J$23,INDIRECT(AM249),5,FALSE),"")</f>
        <v/>
      </c>
      <c r="AJ250" s="199" t="str">
        <f t="shared" ca="1" si="38"/>
        <v/>
      </c>
      <c r="AK250" s="199" t="str">
        <f t="shared" ca="1" si="39"/>
        <v/>
      </c>
      <c r="AL250" s="209" t="str">
        <f t="shared" ca="1" si="40"/>
        <v/>
      </c>
      <c r="AM250" s="199" t="str">
        <f t="shared" ca="1" si="37"/>
        <v/>
      </c>
      <c r="AN250" s="204">
        <v>249</v>
      </c>
      <c r="AO250" s="204" t="str">
        <f ca="1">IFERROR(VLOOKUP(NDD!$J$28,INDIRECT(AR249),5,FALSE),"")</f>
        <v/>
      </c>
      <c r="AP250" s="205" t="str">
        <f t="shared" ca="1" si="34"/>
        <v/>
      </c>
      <c r="AQ250" s="204" t="str">
        <f t="shared" ca="1" si="35"/>
        <v/>
      </c>
      <c r="AR250" s="204" t="str">
        <f t="shared" ca="1" si="36"/>
        <v/>
      </c>
      <c r="AS250" s="40" t="s">
        <v>2999</v>
      </c>
      <c r="AT250" s="40"/>
      <c r="AU250" s="40" t="s">
        <v>3000</v>
      </c>
      <c r="AV250" s="40" t="s">
        <v>3001</v>
      </c>
      <c r="AW250" s="40" t="s">
        <v>2773</v>
      </c>
      <c r="AX250" s="38"/>
      <c r="AY250" s="38"/>
      <c r="AZ250" s="38"/>
      <c r="BA250" s="38"/>
      <c r="BD250" s="107"/>
      <c r="BE250" s="107"/>
      <c r="BF250" s="107"/>
      <c r="BG250" s="107"/>
    </row>
    <row r="251" spans="1:59" ht="13.5" customHeight="1" x14ac:dyDescent="0.25">
      <c r="A251" s="38"/>
      <c r="B251" s="38"/>
      <c r="C251" s="38"/>
      <c r="D251" s="38"/>
      <c r="E251" s="38"/>
      <c r="F251" s="38"/>
      <c r="G251" s="38"/>
      <c r="H251" s="38"/>
      <c r="I251" s="38"/>
      <c r="J251" s="38"/>
      <c r="K251" s="38"/>
      <c r="L251" s="38"/>
      <c r="M251" s="38"/>
      <c r="N251" s="38"/>
      <c r="O251" s="38"/>
      <c r="P251" s="38"/>
      <c r="Q251" s="38"/>
      <c r="R251" s="38"/>
      <c r="S251" s="77" t="s">
        <v>3239</v>
      </c>
      <c r="T251" s="76"/>
      <c r="Y251" s="41"/>
      <c r="Z251" s="41"/>
      <c r="AA251" s="41"/>
      <c r="AB251" s="41"/>
      <c r="AC251" s="41"/>
      <c r="AD251" s="224" t="s">
        <v>277</v>
      </c>
      <c r="AE251" s="224" t="s">
        <v>702</v>
      </c>
      <c r="AF251" s="225" t="s">
        <v>2087</v>
      </c>
      <c r="AG251" s="223" t="s">
        <v>2272</v>
      </c>
      <c r="AH251" s="199">
        <v>249</v>
      </c>
      <c r="AI251" s="199" t="str">
        <f ca="1">IFERROR(VLOOKUP(NDD!$J$23,INDIRECT(AM250),5,FALSE),"")</f>
        <v/>
      </c>
      <c r="AJ251" s="199" t="str">
        <f t="shared" ca="1" si="38"/>
        <v/>
      </c>
      <c r="AK251" s="199" t="str">
        <f t="shared" ca="1" si="39"/>
        <v/>
      </c>
      <c r="AL251" s="209" t="str">
        <f t="shared" ca="1" si="40"/>
        <v/>
      </c>
      <c r="AM251" s="199" t="str">
        <f t="shared" ca="1" si="37"/>
        <v/>
      </c>
      <c r="AN251" s="204">
        <v>250</v>
      </c>
      <c r="AO251" s="204" t="str">
        <f ca="1">IFERROR(VLOOKUP(NDD!$J$28,INDIRECT(AR250),5,FALSE),"")</f>
        <v/>
      </c>
      <c r="AP251" s="205" t="str">
        <f t="shared" ca="1" si="34"/>
        <v/>
      </c>
      <c r="AQ251" s="204" t="str">
        <f t="shared" ca="1" si="35"/>
        <v/>
      </c>
      <c r="AR251" s="204" t="str">
        <f t="shared" ca="1" si="36"/>
        <v/>
      </c>
      <c r="AS251" s="40" t="s">
        <v>1151</v>
      </c>
      <c r="AT251" s="40"/>
      <c r="AU251" s="40" t="s">
        <v>375</v>
      </c>
      <c r="AV251" s="40" t="s">
        <v>4300</v>
      </c>
      <c r="AW251" s="40" t="s">
        <v>168</v>
      </c>
      <c r="AX251" s="38"/>
      <c r="AY251" s="38"/>
      <c r="AZ251" s="38"/>
      <c r="BA251" s="38"/>
      <c r="BD251" s="107"/>
      <c r="BE251" s="107"/>
      <c r="BF251" s="107"/>
      <c r="BG251" s="107"/>
    </row>
    <row r="252" spans="1:59" ht="13.5" customHeight="1" x14ac:dyDescent="0.25">
      <c r="A252" s="38"/>
      <c r="B252" s="38"/>
      <c r="C252" s="38"/>
      <c r="D252" s="38"/>
      <c r="E252" s="38"/>
      <c r="F252" s="38"/>
      <c r="G252" s="38"/>
      <c r="H252" s="38"/>
      <c r="I252" s="38"/>
      <c r="J252" s="38"/>
      <c r="K252" s="38"/>
      <c r="L252" s="38"/>
      <c r="M252" s="38"/>
      <c r="N252" s="38"/>
      <c r="O252" s="38"/>
      <c r="P252" s="38"/>
      <c r="Q252" s="38"/>
      <c r="R252" s="38"/>
      <c r="S252" s="77" t="s">
        <v>3943</v>
      </c>
      <c r="T252" s="76"/>
      <c r="Y252" s="41"/>
      <c r="Z252" s="41"/>
      <c r="AA252" s="41"/>
      <c r="AB252" s="41"/>
      <c r="AC252" s="41"/>
      <c r="AD252" s="224" t="s">
        <v>277</v>
      </c>
      <c r="AE252" s="224" t="s">
        <v>2273</v>
      </c>
      <c r="AF252" s="225" t="s">
        <v>2087</v>
      </c>
      <c r="AG252" s="223" t="s">
        <v>2274</v>
      </c>
      <c r="AH252" s="199">
        <v>250</v>
      </c>
      <c r="AI252" s="199" t="str">
        <f ca="1">IFERROR(VLOOKUP(NDD!$J$23,INDIRECT(AM251),5,FALSE),"")</f>
        <v/>
      </c>
      <c r="AJ252" s="199" t="str">
        <f t="shared" ca="1" si="38"/>
        <v/>
      </c>
      <c r="AK252" s="199" t="str">
        <f t="shared" ca="1" si="39"/>
        <v/>
      </c>
      <c r="AL252" s="209" t="str">
        <f t="shared" ca="1" si="40"/>
        <v/>
      </c>
      <c r="AM252" s="199" t="str">
        <f t="shared" ca="1" si="37"/>
        <v/>
      </c>
      <c r="AN252" s="204">
        <v>251</v>
      </c>
      <c r="AO252" s="204" t="str">
        <f ca="1">IFERROR(VLOOKUP(NDD!$J$28,INDIRECT(AR251),5,FALSE),"")</f>
        <v/>
      </c>
      <c r="AP252" s="205" t="str">
        <f t="shared" ca="1" si="34"/>
        <v/>
      </c>
      <c r="AQ252" s="204" t="str">
        <f t="shared" ca="1" si="35"/>
        <v/>
      </c>
      <c r="AR252" s="204" t="str">
        <f t="shared" ca="1" si="36"/>
        <v/>
      </c>
      <c r="AS252" s="40" t="s">
        <v>1366</v>
      </c>
      <c r="AT252" s="40"/>
      <c r="AU252" s="40" t="s">
        <v>3002</v>
      </c>
      <c r="AV252" s="40" t="s">
        <v>1960</v>
      </c>
      <c r="AW252" s="40"/>
      <c r="AX252" s="38"/>
      <c r="AY252" s="38"/>
      <c r="AZ252" s="38"/>
      <c r="BA252" s="38"/>
      <c r="BD252" s="107"/>
      <c r="BE252" s="107"/>
      <c r="BF252" s="107"/>
      <c r="BG252" s="107"/>
    </row>
    <row r="253" spans="1:59" ht="13.5" customHeight="1" x14ac:dyDescent="0.25">
      <c r="A253" s="38"/>
      <c r="B253" s="38"/>
      <c r="C253" s="38"/>
      <c r="D253" s="38"/>
      <c r="E253" s="38"/>
      <c r="F253" s="38"/>
      <c r="G253" s="38"/>
      <c r="H253" s="38"/>
      <c r="I253" s="38"/>
      <c r="J253" s="38"/>
      <c r="K253" s="38"/>
      <c r="L253" s="38"/>
      <c r="M253" s="38"/>
      <c r="N253" s="38"/>
      <c r="O253" s="38"/>
      <c r="P253" s="38"/>
      <c r="Q253" s="38"/>
      <c r="R253" s="38"/>
      <c r="S253" s="77" t="s">
        <v>3944</v>
      </c>
      <c r="T253" s="76" t="s">
        <v>579</v>
      </c>
      <c r="Y253" s="41"/>
      <c r="Z253" s="41"/>
      <c r="AA253" s="41"/>
      <c r="AB253" s="41"/>
      <c r="AC253" s="41"/>
      <c r="AD253" s="224" t="s">
        <v>277</v>
      </c>
      <c r="AE253" s="224" t="s">
        <v>2275</v>
      </c>
      <c r="AF253" s="225" t="s">
        <v>2087</v>
      </c>
      <c r="AG253" s="223" t="s">
        <v>2276</v>
      </c>
      <c r="AH253" s="199">
        <v>251</v>
      </c>
      <c r="AI253" s="199" t="str">
        <f ca="1">IFERROR(VLOOKUP(NDD!$J$23,INDIRECT(AM252),5,FALSE),"")</f>
        <v/>
      </c>
      <c r="AJ253" s="199" t="str">
        <f t="shared" ca="1" si="38"/>
        <v/>
      </c>
      <c r="AK253" s="199" t="str">
        <f t="shared" ca="1" si="39"/>
        <v/>
      </c>
      <c r="AL253" s="209" t="str">
        <f t="shared" ca="1" si="40"/>
        <v/>
      </c>
      <c r="AM253" s="199" t="str">
        <f t="shared" ca="1" si="37"/>
        <v/>
      </c>
      <c r="AN253" s="204">
        <v>252</v>
      </c>
      <c r="AO253" s="204" t="str">
        <f ca="1">IFERROR(VLOOKUP(NDD!$J$28,INDIRECT(AR252),5,FALSE),"")</f>
        <v/>
      </c>
      <c r="AP253" s="205" t="str">
        <f t="shared" ca="1" si="34"/>
        <v/>
      </c>
      <c r="AQ253" s="204" t="str">
        <f t="shared" ca="1" si="35"/>
        <v/>
      </c>
      <c r="AR253" s="204" t="str">
        <f t="shared" ca="1" si="36"/>
        <v/>
      </c>
      <c r="AS253" s="40" t="s">
        <v>1367</v>
      </c>
      <c r="AT253" s="40"/>
      <c r="AU253" s="40" t="s">
        <v>4077</v>
      </c>
      <c r="AV253" s="40" t="s">
        <v>4301</v>
      </c>
      <c r="AW253" s="40" t="s">
        <v>119</v>
      </c>
      <c r="AX253" s="38"/>
      <c r="AY253" s="38"/>
      <c r="AZ253" s="38"/>
      <c r="BA253" s="38"/>
      <c r="BD253" s="107"/>
      <c r="BE253" s="107"/>
      <c r="BF253" s="107"/>
      <c r="BG253" s="107"/>
    </row>
    <row r="254" spans="1:59" ht="13.5" customHeight="1" x14ac:dyDescent="0.25">
      <c r="A254" s="38"/>
      <c r="B254" s="38"/>
      <c r="C254" s="38"/>
      <c r="D254" s="38"/>
      <c r="E254" s="38"/>
      <c r="F254" s="38"/>
      <c r="G254" s="38"/>
      <c r="H254" s="38"/>
      <c r="I254" s="38"/>
      <c r="J254" s="38"/>
      <c r="K254" s="38"/>
      <c r="L254" s="38"/>
      <c r="M254" s="38"/>
      <c r="N254" s="38"/>
      <c r="O254" s="38"/>
      <c r="P254" s="38"/>
      <c r="Q254" s="38"/>
      <c r="R254" s="38"/>
      <c r="S254" s="77" t="s">
        <v>2868</v>
      </c>
      <c r="T254" s="76"/>
      <c r="Y254" s="41"/>
      <c r="Z254" s="41"/>
      <c r="AA254" s="41"/>
      <c r="AB254" s="41"/>
      <c r="AC254" s="41"/>
      <c r="AD254" s="224" t="s">
        <v>277</v>
      </c>
      <c r="AE254" s="224" t="s">
        <v>2277</v>
      </c>
      <c r="AF254" s="225" t="s">
        <v>2087</v>
      </c>
      <c r="AG254" s="223" t="s">
        <v>2278</v>
      </c>
      <c r="AH254" s="199">
        <v>252</v>
      </c>
      <c r="AI254" s="199" t="str">
        <f ca="1">IFERROR(VLOOKUP(NDD!$J$23,INDIRECT(AM253),5,FALSE),"")</f>
        <v/>
      </c>
      <c r="AJ254" s="199" t="str">
        <f t="shared" ca="1" si="38"/>
        <v/>
      </c>
      <c r="AK254" s="199" t="str">
        <f t="shared" ca="1" si="39"/>
        <v/>
      </c>
      <c r="AL254" s="209" t="str">
        <f t="shared" ca="1" si="40"/>
        <v/>
      </c>
      <c r="AM254" s="199" t="str">
        <f t="shared" ca="1" si="37"/>
        <v/>
      </c>
      <c r="AN254" s="204">
        <v>253</v>
      </c>
      <c r="AO254" s="204" t="str">
        <f ca="1">IFERROR(VLOOKUP(NDD!$J$28,INDIRECT(AR253),5,FALSE),"")</f>
        <v/>
      </c>
      <c r="AP254" s="205" t="str">
        <f t="shared" ca="1" si="34"/>
        <v/>
      </c>
      <c r="AQ254" s="204" t="str">
        <f t="shared" ca="1" si="35"/>
        <v/>
      </c>
      <c r="AR254" s="204" t="str">
        <f t="shared" ca="1" si="36"/>
        <v/>
      </c>
      <c r="AS254" s="40" t="s">
        <v>1152</v>
      </c>
      <c r="AT254" s="40"/>
      <c r="AU254" s="40" t="s">
        <v>3986</v>
      </c>
      <c r="AV254" s="40" t="s">
        <v>4302</v>
      </c>
      <c r="AW254" s="40" t="s">
        <v>122</v>
      </c>
      <c r="AX254" s="38"/>
      <c r="AY254" s="38"/>
      <c r="AZ254" s="38"/>
      <c r="BA254" s="38"/>
      <c r="BD254" s="107"/>
      <c r="BE254" s="107"/>
      <c r="BF254" s="107"/>
      <c r="BG254" s="107"/>
    </row>
    <row r="255" spans="1:59" ht="13.5" customHeight="1" x14ac:dyDescent="0.25">
      <c r="A255" s="38"/>
      <c r="B255" s="38"/>
      <c r="C255" s="38"/>
      <c r="D255" s="38"/>
      <c r="E255" s="38"/>
      <c r="F255" s="38"/>
      <c r="G255" s="38"/>
      <c r="H255" s="38"/>
      <c r="I255" s="38"/>
      <c r="J255" s="38"/>
      <c r="K255" s="38"/>
      <c r="L255" s="38"/>
      <c r="M255" s="38"/>
      <c r="N255" s="38"/>
      <c r="O255" s="38"/>
      <c r="P255" s="38"/>
      <c r="Q255" s="38"/>
      <c r="R255" s="38"/>
      <c r="S255" s="77" t="s">
        <v>2882</v>
      </c>
      <c r="T255" s="76"/>
      <c r="Y255" s="41"/>
      <c r="Z255" s="41"/>
      <c r="AA255" s="41"/>
      <c r="AB255" s="41"/>
      <c r="AC255" s="41"/>
      <c r="AD255" s="224" t="s">
        <v>277</v>
      </c>
      <c r="AE255" s="224" t="s">
        <v>703</v>
      </c>
      <c r="AF255" s="225" t="s">
        <v>2087</v>
      </c>
      <c r="AG255" s="223" t="s">
        <v>3580</v>
      </c>
      <c r="AH255" s="199">
        <v>253</v>
      </c>
      <c r="AI255" s="199" t="str">
        <f ca="1">IFERROR(VLOOKUP(NDD!$J$23,INDIRECT(AM254),5,FALSE),"")</f>
        <v/>
      </c>
      <c r="AJ255" s="199" t="str">
        <f t="shared" ca="1" si="38"/>
        <v/>
      </c>
      <c r="AK255" s="199" t="str">
        <f t="shared" ca="1" si="39"/>
        <v/>
      </c>
      <c r="AL255" s="209" t="str">
        <f t="shared" ca="1" si="40"/>
        <v/>
      </c>
      <c r="AM255" s="199" t="str">
        <f t="shared" ca="1" si="37"/>
        <v/>
      </c>
      <c r="AN255" s="204">
        <v>254</v>
      </c>
      <c r="AO255" s="204" t="str">
        <f ca="1">IFERROR(VLOOKUP(NDD!$J$28,INDIRECT(AR254),5,FALSE),"")</f>
        <v/>
      </c>
      <c r="AP255" s="205" t="str">
        <f t="shared" ca="1" si="34"/>
        <v/>
      </c>
      <c r="AQ255" s="204" t="str">
        <f t="shared" ca="1" si="35"/>
        <v/>
      </c>
      <c r="AR255" s="204" t="str">
        <f t="shared" ca="1" si="36"/>
        <v/>
      </c>
      <c r="AS255" s="40" t="s">
        <v>3003</v>
      </c>
      <c r="AT255" s="40"/>
      <c r="AU255" s="40" t="s">
        <v>3004</v>
      </c>
      <c r="AV255" s="40" t="s">
        <v>3005</v>
      </c>
      <c r="AW255" s="40" t="s">
        <v>2770</v>
      </c>
      <c r="AX255" s="38"/>
      <c r="AY255" s="38"/>
      <c r="AZ255" s="38"/>
      <c r="BA255" s="38"/>
      <c r="BD255" s="107"/>
      <c r="BE255" s="107"/>
      <c r="BF255" s="107"/>
      <c r="BG255" s="107"/>
    </row>
    <row r="256" spans="1:59" ht="13.5" customHeight="1" x14ac:dyDescent="0.25">
      <c r="A256" s="38"/>
      <c r="B256" s="38"/>
      <c r="C256" s="38"/>
      <c r="D256" s="38"/>
      <c r="E256" s="38"/>
      <c r="F256" s="38"/>
      <c r="G256" s="38"/>
      <c r="H256" s="38"/>
      <c r="I256" s="38"/>
      <c r="J256" s="38"/>
      <c r="K256" s="38"/>
      <c r="L256" s="38"/>
      <c r="M256" s="38"/>
      <c r="N256" s="38"/>
      <c r="O256" s="38"/>
      <c r="P256" s="38"/>
      <c r="Q256" s="38"/>
      <c r="R256" s="38"/>
      <c r="S256" s="77" t="s">
        <v>344</v>
      </c>
      <c r="T256" s="76" t="s">
        <v>552</v>
      </c>
      <c r="Y256" s="41"/>
      <c r="Z256" s="41"/>
      <c r="AA256" s="41"/>
      <c r="AB256" s="41"/>
      <c r="AC256" s="41"/>
      <c r="AD256" s="224" t="s">
        <v>277</v>
      </c>
      <c r="AE256" s="224" t="s">
        <v>640</v>
      </c>
      <c r="AF256" s="225" t="s">
        <v>2087</v>
      </c>
      <c r="AG256" s="223" t="s">
        <v>3581</v>
      </c>
      <c r="AH256" s="199">
        <v>254</v>
      </c>
      <c r="AI256" s="199" t="str">
        <f ca="1">IFERROR(VLOOKUP(NDD!$J$23,INDIRECT(AM255),5,FALSE),"")</f>
        <v/>
      </c>
      <c r="AJ256" s="199" t="str">
        <f t="shared" ca="1" si="38"/>
        <v/>
      </c>
      <c r="AK256" s="199" t="str">
        <f t="shared" ca="1" si="39"/>
        <v/>
      </c>
      <c r="AL256" s="209" t="str">
        <f t="shared" ca="1" si="40"/>
        <v/>
      </c>
      <c r="AM256" s="199" t="str">
        <f t="shared" ca="1" si="37"/>
        <v/>
      </c>
      <c r="AN256" s="204">
        <v>255</v>
      </c>
      <c r="AO256" s="204" t="str">
        <f ca="1">IFERROR(VLOOKUP(NDD!$J$28,INDIRECT(AR255),5,FALSE),"")</f>
        <v/>
      </c>
      <c r="AP256" s="205" t="str">
        <f t="shared" ca="1" si="34"/>
        <v/>
      </c>
      <c r="AQ256" s="204" t="str">
        <f t="shared" ca="1" si="35"/>
        <v/>
      </c>
      <c r="AR256" s="204" t="str">
        <f t="shared" ca="1" si="36"/>
        <v/>
      </c>
      <c r="AS256" s="40" t="s">
        <v>3006</v>
      </c>
      <c r="AT256" s="40"/>
      <c r="AU256" s="40" t="s">
        <v>3007</v>
      </c>
      <c r="AV256" s="40" t="s">
        <v>3008</v>
      </c>
      <c r="AW256" s="40" t="s">
        <v>2770</v>
      </c>
      <c r="AX256" s="38"/>
      <c r="AY256" s="38"/>
      <c r="AZ256" s="38"/>
      <c r="BA256" s="38"/>
      <c r="BD256" s="107"/>
      <c r="BE256" s="107"/>
      <c r="BF256" s="107"/>
      <c r="BG256" s="107"/>
    </row>
    <row r="257" spans="1:59" ht="13.5" customHeight="1" x14ac:dyDescent="0.25">
      <c r="A257" s="38"/>
      <c r="B257" s="38"/>
      <c r="C257" s="38"/>
      <c r="D257" s="38"/>
      <c r="E257" s="38"/>
      <c r="F257" s="38"/>
      <c r="G257" s="38"/>
      <c r="H257" s="38"/>
      <c r="I257" s="38"/>
      <c r="J257" s="38"/>
      <c r="K257" s="38"/>
      <c r="L257" s="38"/>
      <c r="M257" s="38"/>
      <c r="N257" s="38"/>
      <c r="O257" s="38"/>
      <c r="P257" s="38"/>
      <c r="Q257" s="38"/>
      <c r="R257" s="38"/>
      <c r="S257" s="77" t="s">
        <v>3945</v>
      </c>
      <c r="T257" s="76"/>
      <c r="Y257" s="41"/>
      <c r="Z257" s="41"/>
      <c r="AA257" s="41"/>
      <c r="AB257" s="41"/>
      <c r="AC257" s="41"/>
      <c r="AD257" s="224" t="s">
        <v>277</v>
      </c>
      <c r="AE257" s="224" t="s">
        <v>719</v>
      </c>
      <c r="AF257" s="225" t="s">
        <v>2087</v>
      </c>
      <c r="AG257" s="223" t="s">
        <v>2281</v>
      </c>
      <c r="AH257" s="199">
        <v>255</v>
      </c>
      <c r="AI257" s="199" t="str">
        <f ca="1">IFERROR(VLOOKUP(NDD!$J$23,INDIRECT(AM256),5,FALSE),"")</f>
        <v/>
      </c>
      <c r="AJ257" s="199" t="str">
        <f t="shared" ca="1" si="38"/>
        <v/>
      </c>
      <c r="AK257" s="199" t="str">
        <f t="shared" ca="1" si="39"/>
        <v/>
      </c>
      <c r="AL257" s="209" t="str">
        <f t="shared" ca="1" si="40"/>
        <v/>
      </c>
      <c r="AM257" s="199" t="str">
        <f t="shared" ca="1" si="37"/>
        <v/>
      </c>
      <c r="AN257" s="204">
        <v>256</v>
      </c>
      <c r="AO257" s="204" t="str">
        <f ca="1">IFERROR(VLOOKUP(NDD!$J$28,INDIRECT(AR256),5,FALSE),"")</f>
        <v/>
      </c>
      <c r="AP257" s="205" t="str">
        <f t="shared" ca="1" si="34"/>
        <v/>
      </c>
      <c r="AQ257" s="204" t="str">
        <f t="shared" ca="1" si="35"/>
        <v/>
      </c>
      <c r="AR257" s="204" t="str">
        <f t="shared" ca="1" si="36"/>
        <v/>
      </c>
      <c r="AS257" s="40" t="s">
        <v>3009</v>
      </c>
      <c r="AT257" s="40"/>
      <c r="AU257" s="40" t="s">
        <v>3010</v>
      </c>
      <c r="AV257" s="40" t="s">
        <v>3011</v>
      </c>
      <c r="AW257" s="40" t="s">
        <v>2770</v>
      </c>
      <c r="AX257" s="38"/>
      <c r="AY257" s="38"/>
      <c r="AZ257" s="38"/>
      <c r="BA257" s="38"/>
      <c r="BD257" s="107"/>
      <c r="BE257" s="107"/>
      <c r="BF257" s="107"/>
      <c r="BG257" s="107"/>
    </row>
    <row r="258" spans="1:59" ht="13.5" customHeight="1" x14ac:dyDescent="0.25">
      <c r="A258" s="38"/>
      <c r="B258" s="38"/>
      <c r="C258" s="38"/>
      <c r="D258" s="38"/>
      <c r="E258" s="38"/>
      <c r="F258" s="38"/>
      <c r="G258" s="38"/>
      <c r="H258" s="38"/>
      <c r="I258" s="38"/>
      <c r="J258" s="38"/>
      <c r="K258" s="38"/>
      <c r="L258" s="38"/>
      <c r="M258" s="38"/>
      <c r="N258" s="38"/>
      <c r="O258" s="38"/>
      <c r="P258" s="38"/>
      <c r="Q258" s="38"/>
      <c r="R258" s="38"/>
      <c r="S258" s="77" t="s">
        <v>3946</v>
      </c>
      <c r="T258" s="76"/>
      <c r="Y258" s="41"/>
      <c r="Z258" s="41"/>
      <c r="AA258" s="41"/>
      <c r="AB258" s="41"/>
      <c r="AC258" s="41"/>
      <c r="AD258" s="224" t="s">
        <v>277</v>
      </c>
      <c r="AE258" s="224" t="s">
        <v>704</v>
      </c>
      <c r="AF258" s="225" t="s">
        <v>2087</v>
      </c>
      <c r="AG258" s="223" t="s">
        <v>2282</v>
      </c>
      <c r="AH258" s="199">
        <v>256</v>
      </c>
      <c r="AI258" s="199" t="str">
        <f ca="1">IFERROR(VLOOKUP(NDD!$J$23,INDIRECT(AM257),5,FALSE),"")</f>
        <v/>
      </c>
      <c r="AJ258" s="199" t="str">
        <f t="shared" ca="1" si="38"/>
        <v/>
      </c>
      <c r="AK258" s="199" t="str">
        <f t="shared" ca="1" si="39"/>
        <v/>
      </c>
      <c r="AL258" s="209" t="str">
        <f t="shared" ca="1" si="40"/>
        <v/>
      </c>
      <c r="AM258" s="199" t="str">
        <f t="shared" ca="1" si="37"/>
        <v/>
      </c>
      <c r="AN258" s="204">
        <v>257</v>
      </c>
      <c r="AO258" s="204" t="str">
        <f ca="1">IFERROR(VLOOKUP(NDD!$J$28,INDIRECT(AR257),5,FALSE),"")</f>
        <v/>
      </c>
      <c r="AP258" s="205" t="str">
        <f t="shared" ca="1" si="34"/>
        <v/>
      </c>
      <c r="AQ258" s="204" t="str">
        <f t="shared" ca="1" si="35"/>
        <v/>
      </c>
      <c r="AR258" s="204" t="str">
        <f t="shared" ca="1" si="36"/>
        <v/>
      </c>
      <c r="AS258" s="40" t="s">
        <v>3012</v>
      </c>
      <c r="AT258" s="40"/>
      <c r="AU258" s="40" t="s">
        <v>368</v>
      </c>
      <c r="AV258" s="40" t="s">
        <v>3013</v>
      </c>
      <c r="AW258" s="40" t="s">
        <v>2770</v>
      </c>
      <c r="AX258" s="38"/>
      <c r="AY258" s="38"/>
      <c r="AZ258" s="38"/>
      <c r="BA258" s="38"/>
      <c r="BD258" s="107"/>
      <c r="BE258" s="107"/>
      <c r="BF258" s="107"/>
      <c r="BG258" s="107"/>
    </row>
    <row r="259" spans="1:59" ht="13.5" customHeight="1" x14ac:dyDescent="0.25">
      <c r="A259" s="38"/>
      <c r="B259" s="38"/>
      <c r="C259" s="38"/>
      <c r="D259" s="38"/>
      <c r="E259" s="38"/>
      <c r="F259" s="38"/>
      <c r="G259" s="38"/>
      <c r="H259" s="38"/>
      <c r="I259" s="38"/>
      <c r="J259" s="38"/>
      <c r="K259" s="38"/>
      <c r="L259" s="38"/>
      <c r="M259" s="38"/>
      <c r="N259" s="38"/>
      <c r="O259" s="38"/>
      <c r="P259" s="38"/>
      <c r="Q259" s="38"/>
      <c r="R259" s="38"/>
      <c r="S259" s="77" t="s">
        <v>3947</v>
      </c>
      <c r="T259" s="76"/>
      <c r="Y259" s="41"/>
      <c r="Z259" s="41"/>
      <c r="AA259" s="41"/>
      <c r="AB259" s="41"/>
      <c r="AC259" s="41"/>
      <c r="AD259" s="224" t="s">
        <v>277</v>
      </c>
      <c r="AE259" s="224" t="s">
        <v>694</v>
      </c>
      <c r="AF259" s="225" t="s">
        <v>2088</v>
      </c>
      <c r="AG259" s="223" t="s">
        <v>3582</v>
      </c>
      <c r="AH259" s="199">
        <v>257</v>
      </c>
      <c r="AI259" s="199" t="str">
        <f ca="1">IFERROR(VLOOKUP(NDD!$J$23,INDIRECT(AM258),5,FALSE),"")</f>
        <v/>
      </c>
      <c r="AJ259" s="199" t="str">
        <f t="shared" ca="1" si="38"/>
        <v/>
      </c>
      <c r="AK259" s="199" t="str">
        <f t="shared" ca="1" si="39"/>
        <v/>
      </c>
      <c r="AL259" s="209" t="str">
        <f t="shared" ca="1" si="40"/>
        <v/>
      </c>
      <c r="AM259" s="199" t="str">
        <f t="shared" ca="1" si="37"/>
        <v/>
      </c>
      <c r="AN259" s="204">
        <v>258</v>
      </c>
      <c r="AO259" s="204" t="str">
        <f ca="1">IFERROR(VLOOKUP(NDD!$J$28,INDIRECT(AR258),5,FALSE),"")</f>
        <v/>
      </c>
      <c r="AP259" s="205" t="str">
        <f t="shared" ref="AP259:AP322" ca="1" si="41">IFERROR(INDIRECT("AL"&amp;AO259+1),"")</f>
        <v/>
      </c>
      <c r="AQ259" s="204" t="str">
        <f t="shared" ref="AQ259:AQ322" ca="1" si="42">IFERROR(INDIRECT("AK"&amp;AO259+1),"")</f>
        <v/>
      </c>
      <c r="AR259" s="204" t="str">
        <f t="shared" ref="AR259:AR322" ca="1" si="43">IFERROR("LIST!AJ"&amp;AO259+2&amp;":AN960","")</f>
        <v/>
      </c>
      <c r="AS259" s="40" t="s">
        <v>1368</v>
      </c>
      <c r="AT259" s="40"/>
      <c r="AU259" s="40" t="s">
        <v>3980</v>
      </c>
      <c r="AV259" s="40" t="s">
        <v>4303</v>
      </c>
      <c r="AW259" s="40" t="s">
        <v>159</v>
      </c>
      <c r="AX259" s="38"/>
      <c r="AY259" s="38"/>
      <c r="AZ259" s="38"/>
      <c r="BA259" s="38"/>
      <c r="BD259" s="107"/>
      <c r="BE259" s="107"/>
      <c r="BF259" s="107"/>
      <c r="BG259" s="107"/>
    </row>
    <row r="260" spans="1:59" ht="13.5" customHeight="1" x14ac:dyDescent="0.25">
      <c r="A260" s="38"/>
      <c r="B260" s="38"/>
      <c r="C260" s="38"/>
      <c r="D260" s="38"/>
      <c r="E260" s="38"/>
      <c r="F260" s="38"/>
      <c r="G260" s="38"/>
      <c r="H260" s="38"/>
      <c r="I260" s="38"/>
      <c r="J260" s="38"/>
      <c r="K260" s="38"/>
      <c r="L260" s="38"/>
      <c r="M260" s="38"/>
      <c r="N260" s="38"/>
      <c r="O260" s="38"/>
      <c r="P260" s="38"/>
      <c r="Q260" s="38"/>
      <c r="R260" s="38"/>
      <c r="S260" s="77" t="s">
        <v>345</v>
      </c>
      <c r="T260" s="76" t="s">
        <v>580</v>
      </c>
      <c r="Y260" s="41"/>
      <c r="Z260" s="41"/>
      <c r="AA260" s="41"/>
      <c r="AB260" s="41"/>
      <c r="AC260" s="41"/>
      <c r="AD260" s="224" t="s">
        <v>277</v>
      </c>
      <c r="AE260" s="224" t="s">
        <v>672</v>
      </c>
      <c r="AF260" s="225" t="s">
        <v>2088</v>
      </c>
      <c r="AG260" s="223" t="s">
        <v>2379</v>
      </c>
      <c r="AH260" s="199">
        <v>258</v>
      </c>
      <c r="AI260" s="199" t="str">
        <f ca="1">IFERROR(VLOOKUP(NDD!$J$23,INDIRECT(AM259),5,FALSE),"")</f>
        <v/>
      </c>
      <c r="AJ260" s="199" t="str">
        <f t="shared" ca="1" si="38"/>
        <v/>
      </c>
      <c r="AK260" s="199" t="str">
        <f t="shared" ca="1" si="39"/>
        <v/>
      </c>
      <c r="AL260" s="209" t="str">
        <f t="shared" ca="1" si="40"/>
        <v/>
      </c>
      <c r="AM260" s="199" t="str">
        <f t="shared" ref="AM260:AM323" ca="1" si="44">IFERROR("LIST!AD"&amp;AI260+3&amp;":AH994","")</f>
        <v/>
      </c>
      <c r="AN260" s="204">
        <v>259</v>
      </c>
      <c r="AO260" s="204" t="str">
        <f ca="1">IFERROR(VLOOKUP(NDD!$J$28,INDIRECT(AR259),5,FALSE),"")</f>
        <v/>
      </c>
      <c r="AP260" s="205" t="str">
        <f t="shared" ca="1" si="41"/>
        <v/>
      </c>
      <c r="AQ260" s="204" t="str">
        <f t="shared" ca="1" si="42"/>
        <v/>
      </c>
      <c r="AR260" s="204" t="str">
        <f t="shared" ca="1" si="43"/>
        <v/>
      </c>
      <c r="AS260" s="40" t="s">
        <v>1153</v>
      </c>
      <c r="AT260" s="40"/>
      <c r="AU260" s="40" t="s">
        <v>3797</v>
      </c>
      <c r="AV260" s="40" t="s">
        <v>4304</v>
      </c>
      <c r="AW260" s="40" t="s">
        <v>123</v>
      </c>
      <c r="AX260" s="38"/>
      <c r="AY260" s="38"/>
      <c r="AZ260" s="38"/>
      <c r="BA260" s="38"/>
      <c r="BD260" s="107"/>
      <c r="BE260" s="107"/>
      <c r="BF260" s="107"/>
      <c r="BG260" s="107"/>
    </row>
    <row r="261" spans="1:59" ht="13.5" customHeight="1" x14ac:dyDescent="0.25">
      <c r="A261" s="38"/>
      <c r="B261" s="38"/>
      <c r="C261" s="38"/>
      <c r="D261" s="38"/>
      <c r="E261" s="38"/>
      <c r="F261" s="38"/>
      <c r="G261" s="38"/>
      <c r="H261" s="38"/>
      <c r="I261" s="38"/>
      <c r="J261" s="38"/>
      <c r="K261" s="38"/>
      <c r="L261" s="38"/>
      <c r="M261" s="38"/>
      <c r="N261" s="38"/>
      <c r="O261" s="38"/>
      <c r="P261" s="38"/>
      <c r="Q261" s="38"/>
      <c r="R261" s="38"/>
      <c r="S261" s="77" t="s">
        <v>3081</v>
      </c>
      <c r="T261" s="76"/>
      <c r="Y261" s="41"/>
      <c r="Z261" s="41"/>
      <c r="AA261" s="41"/>
      <c r="AB261" s="41"/>
      <c r="AC261" s="41"/>
      <c r="AD261" s="224" t="s">
        <v>277</v>
      </c>
      <c r="AE261" s="224" t="s">
        <v>641</v>
      </c>
      <c r="AF261" s="225" t="s">
        <v>2088</v>
      </c>
      <c r="AG261" s="223" t="s">
        <v>2581</v>
      </c>
      <c r="AH261" s="199">
        <v>259</v>
      </c>
      <c r="AI261" s="199" t="str">
        <f ca="1">IFERROR(VLOOKUP(NDD!$J$23,INDIRECT(AM260),5,FALSE),"")</f>
        <v/>
      </c>
      <c r="AJ261" s="199" t="str">
        <f t="shared" ca="1" si="38"/>
        <v/>
      </c>
      <c r="AK261" s="199" t="str">
        <f t="shared" ca="1" si="39"/>
        <v/>
      </c>
      <c r="AL261" s="209" t="str">
        <f t="shared" ca="1" si="40"/>
        <v/>
      </c>
      <c r="AM261" s="199" t="str">
        <f t="shared" ca="1" si="44"/>
        <v/>
      </c>
      <c r="AN261" s="204">
        <v>260</v>
      </c>
      <c r="AO261" s="204" t="str">
        <f ca="1">IFERROR(VLOOKUP(NDD!$J$28,INDIRECT(AR260),5,FALSE),"")</f>
        <v/>
      </c>
      <c r="AP261" s="205" t="str">
        <f t="shared" ca="1" si="41"/>
        <v/>
      </c>
      <c r="AQ261" s="204" t="str">
        <f t="shared" ca="1" si="42"/>
        <v/>
      </c>
      <c r="AR261" s="204" t="str">
        <f t="shared" ca="1" si="43"/>
        <v/>
      </c>
      <c r="AS261" s="40" t="s">
        <v>1369</v>
      </c>
      <c r="AT261" s="40"/>
      <c r="AU261" s="40" t="s">
        <v>3014</v>
      </c>
      <c r="AV261" s="40" t="s">
        <v>1961</v>
      </c>
      <c r="AW261" s="40"/>
      <c r="AX261" s="38"/>
      <c r="AY261" s="38"/>
      <c r="AZ261" s="38"/>
      <c r="BA261" s="38"/>
      <c r="BD261" s="107"/>
      <c r="BE261" s="107"/>
      <c r="BF261" s="107"/>
      <c r="BG261" s="107"/>
    </row>
    <row r="262" spans="1:59" ht="13.5" customHeight="1" x14ac:dyDescent="0.25">
      <c r="A262" s="38"/>
      <c r="B262" s="38"/>
      <c r="C262" s="38"/>
      <c r="D262" s="38"/>
      <c r="E262" s="38"/>
      <c r="F262" s="38"/>
      <c r="G262" s="38"/>
      <c r="H262" s="38"/>
      <c r="I262" s="38"/>
      <c r="J262" s="38"/>
      <c r="K262" s="38"/>
      <c r="L262" s="38"/>
      <c r="M262" s="38"/>
      <c r="N262" s="38"/>
      <c r="O262" s="38"/>
      <c r="P262" s="38"/>
      <c r="Q262" s="38"/>
      <c r="R262" s="38"/>
      <c r="S262" s="77" t="s">
        <v>3948</v>
      </c>
      <c r="T262" s="76"/>
      <c r="Y262" s="41"/>
      <c r="Z262" s="41"/>
      <c r="AA262" s="41"/>
      <c r="AB262" s="41"/>
      <c r="AC262" s="41"/>
      <c r="AD262" s="224" t="s">
        <v>277</v>
      </c>
      <c r="AE262" s="224" t="s">
        <v>2285</v>
      </c>
      <c r="AF262" s="225" t="s">
        <v>2088</v>
      </c>
      <c r="AG262" s="223" t="s">
        <v>2286</v>
      </c>
      <c r="AH262" s="199">
        <v>260</v>
      </c>
      <c r="AI262" s="199" t="str">
        <f ca="1">IFERROR(VLOOKUP(NDD!$J$23,INDIRECT(AM261),5,FALSE),"")</f>
        <v/>
      </c>
      <c r="AJ262" s="199" t="str">
        <f t="shared" ca="1" si="38"/>
        <v/>
      </c>
      <c r="AK262" s="199" t="str">
        <f t="shared" ca="1" si="39"/>
        <v/>
      </c>
      <c r="AL262" s="209" t="str">
        <f t="shared" ca="1" si="40"/>
        <v/>
      </c>
      <c r="AM262" s="199" t="str">
        <f t="shared" ca="1" si="44"/>
        <v/>
      </c>
      <c r="AN262" s="204">
        <v>261</v>
      </c>
      <c r="AO262" s="204" t="str">
        <f ca="1">IFERROR(VLOOKUP(NDD!$J$28,INDIRECT(AR261),5,FALSE),"")</f>
        <v/>
      </c>
      <c r="AP262" s="205" t="str">
        <f t="shared" ca="1" si="41"/>
        <v/>
      </c>
      <c r="AQ262" s="204" t="str">
        <f t="shared" ca="1" si="42"/>
        <v/>
      </c>
      <c r="AR262" s="204" t="str">
        <f t="shared" ca="1" si="43"/>
        <v/>
      </c>
      <c r="AS262" s="40" t="s">
        <v>3015</v>
      </c>
      <c r="AT262" s="40"/>
      <c r="AU262" s="40" t="s">
        <v>3016</v>
      </c>
      <c r="AV262" s="40" t="s">
        <v>3017</v>
      </c>
      <c r="AW262" s="40" t="s">
        <v>2770</v>
      </c>
      <c r="AX262" s="38"/>
      <c r="AY262" s="38"/>
      <c r="AZ262" s="38"/>
      <c r="BA262" s="38"/>
      <c r="BD262" s="107"/>
      <c r="BE262" s="107"/>
      <c r="BF262" s="107"/>
      <c r="BG262" s="107"/>
    </row>
    <row r="263" spans="1:59" ht="13.5" customHeight="1" x14ac:dyDescent="0.25">
      <c r="A263" s="38"/>
      <c r="B263" s="38"/>
      <c r="C263" s="38"/>
      <c r="D263" s="38"/>
      <c r="E263" s="38"/>
      <c r="F263" s="38"/>
      <c r="G263" s="38"/>
      <c r="H263" s="38"/>
      <c r="I263" s="38"/>
      <c r="J263" s="38"/>
      <c r="K263" s="38"/>
      <c r="L263" s="38"/>
      <c r="M263" s="38"/>
      <c r="N263" s="38"/>
      <c r="O263" s="38"/>
      <c r="P263" s="38"/>
      <c r="Q263" s="38"/>
      <c r="R263" s="38"/>
      <c r="S263" s="77" t="s">
        <v>2904</v>
      </c>
      <c r="T263" s="76"/>
      <c r="Y263" s="41"/>
      <c r="Z263" s="41"/>
      <c r="AA263" s="41"/>
      <c r="AB263" s="41"/>
      <c r="AC263" s="41"/>
      <c r="AD263" s="224" t="s">
        <v>277</v>
      </c>
      <c r="AE263" s="224" t="s">
        <v>2392</v>
      </c>
      <c r="AF263" s="225" t="s">
        <v>2089</v>
      </c>
      <c r="AG263" s="223" t="s">
        <v>3583</v>
      </c>
      <c r="AH263" s="199">
        <v>261</v>
      </c>
      <c r="AI263" s="199" t="str">
        <f ca="1">IFERROR(VLOOKUP(NDD!$J$23,INDIRECT(AM262),5,FALSE),"")</f>
        <v/>
      </c>
      <c r="AJ263" s="199" t="str">
        <f t="shared" ca="1" si="38"/>
        <v/>
      </c>
      <c r="AK263" s="199" t="str">
        <f t="shared" ca="1" si="39"/>
        <v/>
      </c>
      <c r="AL263" s="209" t="str">
        <f t="shared" ca="1" si="40"/>
        <v/>
      </c>
      <c r="AM263" s="199" t="str">
        <f t="shared" ca="1" si="44"/>
        <v/>
      </c>
      <c r="AN263" s="204">
        <v>262</v>
      </c>
      <c r="AO263" s="204" t="str">
        <f ca="1">IFERROR(VLOOKUP(NDD!$J$28,INDIRECT(AR262),5,FALSE),"")</f>
        <v/>
      </c>
      <c r="AP263" s="205" t="str">
        <f t="shared" ca="1" si="41"/>
        <v/>
      </c>
      <c r="AQ263" s="204" t="str">
        <f t="shared" ca="1" si="42"/>
        <v/>
      </c>
      <c r="AR263" s="204" t="str">
        <f t="shared" ca="1" si="43"/>
        <v/>
      </c>
      <c r="AS263" s="40" t="s">
        <v>1370</v>
      </c>
      <c r="AT263" s="40"/>
      <c r="AU263" s="40" t="s">
        <v>3018</v>
      </c>
      <c r="AV263" s="40" t="s">
        <v>1962</v>
      </c>
      <c r="AW263" s="40"/>
      <c r="AX263" s="38"/>
      <c r="AY263" s="38"/>
      <c r="AZ263" s="38"/>
      <c r="BA263" s="38"/>
      <c r="BD263" s="107"/>
      <c r="BE263" s="107"/>
      <c r="BF263" s="107"/>
      <c r="BG263" s="107"/>
    </row>
    <row r="264" spans="1:59" ht="13.5" customHeight="1" x14ac:dyDescent="0.25">
      <c r="A264" s="38"/>
      <c r="B264" s="38"/>
      <c r="C264" s="38"/>
      <c r="D264" s="38"/>
      <c r="E264" s="38"/>
      <c r="F264" s="38"/>
      <c r="G264" s="38"/>
      <c r="H264" s="38"/>
      <c r="I264" s="38"/>
      <c r="J264" s="38"/>
      <c r="K264" s="38"/>
      <c r="L264" s="38"/>
      <c r="M264" s="38"/>
      <c r="N264" s="38"/>
      <c r="O264" s="38"/>
      <c r="P264" s="38"/>
      <c r="Q264" s="38"/>
      <c r="R264" s="38"/>
      <c r="S264" s="77" t="s">
        <v>3949</v>
      </c>
      <c r="T264" s="76"/>
      <c r="Y264" s="41"/>
      <c r="Z264" s="41"/>
      <c r="AA264" s="41"/>
      <c r="AB264" s="41"/>
      <c r="AC264" s="41"/>
      <c r="AD264" s="224" t="s">
        <v>277</v>
      </c>
      <c r="AE264" s="224" t="s">
        <v>675</v>
      </c>
      <c r="AF264" s="225" t="s">
        <v>2089</v>
      </c>
      <c r="AG264" s="223" t="s">
        <v>2287</v>
      </c>
      <c r="AH264" s="199">
        <v>262</v>
      </c>
      <c r="AI264" s="199" t="str">
        <f ca="1">IFERROR(VLOOKUP(NDD!$J$23,INDIRECT(AM263),5,FALSE),"")</f>
        <v/>
      </c>
      <c r="AJ264" s="199" t="str">
        <f t="shared" ca="1" si="38"/>
        <v/>
      </c>
      <c r="AK264" s="199" t="str">
        <f t="shared" ca="1" si="39"/>
        <v/>
      </c>
      <c r="AL264" s="209" t="str">
        <f t="shared" ca="1" si="40"/>
        <v/>
      </c>
      <c r="AM264" s="199" t="str">
        <f t="shared" ca="1" si="44"/>
        <v/>
      </c>
      <c r="AN264" s="204">
        <v>263</v>
      </c>
      <c r="AO264" s="204" t="str">
        <f ca="1">IFERROR(VLOOKUP(NDD!$J$28,INDIRECT(AR263),5,FALSE),"")</f>
        <v/>
      </c>
      <c r="AP264" s="205" t="str">
        <f t="shared" ca="1" si="41"/>
        <v/>
      </c>
      <c r="AQ264" s="204" t="str">
        <f t="shared" ca="1" si="42"/>
        <v/>
      </c>
      <c r="AR264" s="204" t="str">
        <f t="shared" ca="1" si="43"/>
        <v/>
      </c>
      <c r="AS264" s="40" t="s">
        <v>3019</v>
      </c>
      <c r="AT264" s="40"/>
      <c r="AU264" s="40" t="s">
        <v>3020</v>
      </c>
      <c r="AV264" s="40" t="s">
        <v>3021</v>
      </c>
      <c r="AW264" s="40" t="s">
        <v>2770</v>
      </c>
      <c r="AX264" s="38"/>
      <c r="AY264" s="38"/>
      <c r="AZ264" s="38"/>
      <c r="BA264" s="38"/>
      <c r="BD264" s="107"/>
      <c r="BE264" s="107"/>
      <c r="BF264" s="107"/>
      <c r="BG264" s="107"/>
    </row>
    <row r="265" spans="1:59" ht="13.5" customHeight="1" x14ac:dyDescent="0.25">
      <c r="A265" s="38"/>
      <c r="B265" s="38"/>
      <c r="C265" s="38"/>
      <c r="D265" s="38"/>
      <c r="E265" s="38"/>
      <c r="F265" s="38"/>
      <c r="G265" s="38"/>
      <c r="H265" s="38"/>
      <c r="I265" s="38"/>
      <c r="J265" s="38"/>
      <c r="K265" s="38"/>
      <c r="L265" s="38"/>
      <c r="M265" s="38"/>
      <c r="N265" s="38"/>
      <c r="O265" s="38"/>
      <c r="P265" s="38"/>
      <c r="Q265" s="38"/>
      <c r="R265" s="38"/>
      <c r="S265" s="77" t="s">
        <v>2890</v>
      </c>
      <c r="T265" s="76"/>
      <c r="Y265" s="41"/>
      <c r="Z265" s="41"/>
      <c r="AA265" s="41"/>
      <c r="AB265" s="41"/>
      <c r="AC265" s="41"/>
      <c r="AD265" s="224" t="s">
        <v>277</v>
      </c>
      <c r="AE265" s="224" t="s">
        <v>705</v>
      </c>
      <c r="AF265" s="225" t="s">
        <v>2089</v>
      </c>
      <c r="AG265" s="223" t="s">
        <v>2288</v>
      </c>
      <c r="AH265" s="199">
        <v>263</v>
      </c>
      <c r="AI265" s="199" t="str">
        <f ca="1">IFERROR(VLOOKUP(NDD!$J$23,INDIRECT(AM264),5,FALSE),"")</f>
        <v/>
      </c>
      <c r="AJ265" s="199" t="str">
        <f t="shared" ca="1" si="38"/>
        <v/>
      </c>
      <c r="AK265" s="199" t="str">
        <f t="shared" ca="1" si="39"/>
        <v/>
      </c>
      <c r="AL265" s="209" t="str">
        <f t="shared" ca="1" si="40"/>
        <v/>
      </c>
      <c r="AM265" s="199" t="str">
        <f t="shared" ca="1" si="44"/>
        <v/>
      </c>
      <c r="AN265" s="204">
        <v>264</v>
      </c>
      <c r="AO265" s="204" t="str">
        <f ca="1">IFERROR(VLOOKUP(NDD!$J$28,INDIRECT(AR264),5,FALSE),"")</f>
        <v/>
      </c>
      <c r="AP265" s="205" t="str">
        <f t="shared" ca="1" si="41"/>
        <v/>
      </c>
      <c r="AQ265" s="204" t="str">
        <f t="shared" ca="1" si="42"/>
        <v/>
      </c>
      <c r="AR265" s="204" t="str">
        <f t="shared" ca="1" si="43"/>
        <v/>
      </c>
      <c r="AS265" s="40" t="s">
        <v>1371</v>
      </c>
      <c r="AT265" s="40"/>
      <c r="AU265" s="40" t="s">
        <v>3022</v>
      </c>
      <c r="AV265" s="40" t="s">
        <v>1963</v>
      </c>
      <c r="AW265" s="40"/>
      <c r="AX265" s="38"/>
      <c r="AY265" s="38"/>
      <c r="AZ265" s="38"/>
      <c r="BA265" s="38"/>
      <c r="BD265" s="107"/>
      <c r="BE265" s="107"/>
      <c r="BF265" s="107"/>
      <c r="BG265" s="107"/>
    </row>
    <row r="266" spans="1:59" ht="13.5" customHeight="1" x14ac:dyDescent="0.25">
      <c r="A266" s="38"/>
      <c r="B266" s="38"/>
      <c r="C266" s="38"/>
      <c r="D266" s="38"/>
      <c r="E266" s="38"/>
      <c r="F266" s="38"/>
      <c r="G266" s="38"/>
      <c r="H266" s="38"/>
      <c r="I266" s="38"/>
      <c r="J266" s="38"/>
      <c r="K266" s="38"/>
      <c r="L266" s="38"/>
      <c r="M266" s="38"/>
      <c r="N266" s="38"/>
      <c r="O266" s="38"/>
      <c r="P266" s="38"/>
      <c r="Q266" s="38"/>
      <c r="R266" s="38"/>
      <c r="S266" s="77" t="s">
        <v>2899</v>
      </c>
      <c r="T266" s="76"/>
      <c r="Y266" s="41"/>
      <c r="Z266" s="41"/>
      <c r="AA266" s="41"/>
      <c r="AB266" s="41"/>
      <c r="AC266" s="41"/>
      <c r="AD266" s="224" t="s">
        <v>277</v>
      </c>
      <c r="AE266" s="224" t="s">
        <v>721</v>
      </c>
      <c r="AF266" s="225" t="s">
        <v>2089</v>
      </c>
      <c r="AG266" s="223" t="s">
        <v>2289</v>
      </c>
      <c r="AH266" s="199">
        <v>264</v>
      </c>
      <c r="AI266" s="199" t="str">
        <f ca="1">IFERROR(VLOOKUP(NDD!$J$23,INDIRECT(AM265),5,FALSE),"")</f>
        <v/>
      </c>
      <c r="AJ266" s="199" t="str">
        <f t="shared" ca="1" si="38"/>
        <v/>
      </c>
      <c r="AK266" s="199" t="str">
        <f t="shared" ca="1" si="39"/>
        <v/>
      </c>
      <c r="AL266" s="209" t="str">
        <f t="shared" ca="1" si="40"/>
        <v/>
      </c>
      <c r="AM266" s="199" t="str">
        <f t="shared" ca="1" si="44"/>
        <v/>
      </c>
      <c r="AN266" s="204">
        <v>265</v>
      </c>
      <c r="AO266" s="204" t="str">
        <f ca="1">IFERROR(VLOOKUP(NDD!$J$28,INDIRECT(AR265),5,FALSE),"")</f>
        <v/>
      </c>
      <c r="AP266" s="205" t="str">
        <f t="shared" ca="1" si="41"/>
        <v/>
      </c>
      <c r="AQ266" s="204" t="str">
        <f t="shared" ca="1" si="42"/>
        <v/>
      </c>
      <c r="AR266" s="204" t="str">
        <f t="shared" ca="1" si="43"/>
        <v/>
      </c>
      <c r="AS266" s="40" t="s">
        <v>3023</v>
      </c>
      <c r="AT266" s="40"/>
      <c r="AU266" s="40" t="s">
        <v>387</v>
      </c>
      <c r="AV266" s="40" t="s">
        <v>3024</v>
      </c>
      <c r="AW266" s="40" t="s">
        <v>2759</v>
      </c>
      <c r="AX266" s="38"/>
      <c r="AY266" s="38"/>
      <c r="AZ266" s="38"/>
      <c r="BA266" s="38"/>
      <c r="BD266" s="107"/>
      <c r="BE266" s="107"/>
      <c r="BF266" s="107"/>
      <c r="BG266" s="107"/>
    </row>
    <row r="267" spans="1:59" ht="13.5" customHeight="1" x14ac:dyDescent="0.25">
      <c r="A267" s="38"/>
      <c r="B267" s="38"/>
      <c r="C267" s="38"/>
      <c r="D267" s="38"/>
      <c r="E267" s="38"/>
      <c r="F267" s="38"/>
      <c r="G267" s="38"/>
      <c r="H267" s="38"/>
      <c r="I267" s="38"/>
      <c r="J267" s="38"/>
      <c r="K267" s="38"/>
      <c r="L267" s="38"/>
      <c r="M267" s="38"/>
      <c r="N267" s="38"/>
      <c r="O267" s="38"/>
      <c r="P267" s="38"/>
      <c r="Q267" s="38"/>
      <c r="R267" s="38"/>
      <c r="S267" s="77" t="s">
        <v>3950</v>
      </c>
      <c r="T267" s="76"/>
      <c r="Y267" s="41"/>
      <c r="Z267" s="41"/>
      <c r="AA267" s="41"/>
      <c r="AB267" s="41"/>
      <c r="AC267" s="41"/>
      <c r="AD267" s="224" t="s">
        <v>277</v>
      </c>
      <c r="AE267" s="224" t="s">
        <v>2290</v>
      </c>
      <c r="AF267" s="225" t="s">
        <v>2090</v>
      </c>
      <c r="AG267" s="223" t="s">
        <v>3584</v>
      </c>
      <c r="AH267" s="199">
        <v>265</v>
      </c>
      <c r="AI267" s="199" t="str">
        <f ca="1">IFERROR(VLOOKUP(NDD!$J$23,INDIRECT(AM266),5,FALSE),"")</f>
        <v/>
      </c>
      <c r="AJ267" s="199" t="str">
        <f t="shared" ca="1" si="38"/>
        <v/>
      </c>
      <c r="AK267" s="199" t="str">
        <f t="shared" ca="1" si="39"/>
        <v/>
      </c>
      <c r="AL267" s="209" t="str">
        <f t="shared" ca="1" si="40"/>
        <v/>
      </c>
      <c r="AM267" s="199" t="str">
        <f t="shared" ca="1" si="44"/>
        <v/>
      </c>
      <c r="AN267" s="204">
        <v>266</v>
      </c>
      <c r="AO267" s="204" t="str">
        <f ca="1">IFERROR(VLOOKUP(NDD!$J$28,INDIRECT(AR266),5,FALSE),"")</f>
        <v/>
      </c>
      <c r="AP267" s="205" t="str">
        <f t="shared" ca="1" si="41"/>
        <v/>
      </c>
      <c r="AQ267" s="204" t="str">
        <f t="shared" ca="1" si="42"/>
        <v/>
      </c>
      <c r="AR267" s="204" t="str">
        <f t="shared" ca="1" si="43"/>
        <v/>
      </c>
      <c r="AS267" s="40" t="s">
        <v>1154</v>
      </c>
      <c r="AT267" s="40"/>
      <c r="AU267" s="40" t="s">
        <v>3987</v>
      </c>
      <c r="AV267" s="40" t="s">
        <v>4305</v>
      </c>
      <c r="AW267" s="40" t="s">
        <v>119</v>
      </c>
      <c r="AX267" s="38"/>
      <c r="AY267" s="38"/>
      <c r="AZ267" s="38"/>
      <c r="BA267" s="38"/>
      <c r="BD267" s="107"/>
      <c r="BE267" s="107"/>
      <c r="BF267" s="107"/>
      <c r="BG267" s="107"/>
    </row>
    <row r="268" spans="1:59" ht="13.5" customHeight="1" x14ac:dyDescent="0.25">
      <c r="A268" s="38"/>
      <c r="B268" s="38"/>
      <c r="C268" s="38"/>
      <c r="D268" s="38"/>
      <c r="E268" s="38"/>
      <c r="F268" s="38"/>
      <c r="G268" s="38"/>
      <c r="H268" s="38"/>
      <c r="I268" s="38"/>
      <c r="J268" s="38"/>
      <c r="K268" s="38"/>
      <c r="L268" s="38"/>
      <c r="M268" s="38"/>
      <c r="N268" s="38"/>
      <c r="O268" s="38"/>
      <c r="P268" s="38"/>
      <c r="Q268" s="38"/>
      <c r="R268" s="38"/>
      <c r="S268" s="77" t="s">
        <v>2887</v>
      </c>
      <c r="T268" s="76"/>
      <c r="Y268" s="41"/>
      <c r="Z268" s="41"/>
      <c r="AA268" s="41"/>
      <c r="AB268" s="41"/>
      <c r="AC268" s="41"/>
      <c r="AD268" s="224" t="s">
        <v>277</v>
      </c>
      <c r="AE268" s="224" t="s">
        <v>2290</v>
      </c>
      <c r="AF268" s="225" t="s">
        <v>2090</v>
      </c>
      <c r="AG268" s="223" t="s">
        <v>2291</v>
      </c>
      <c r="AH268" s="199">
        <v>266</v>
      </c>
      <c r="AI268" s="199" t="str">
        <f ca="1">IFERROR(VLOOKUP(NDD!$J$23,INDIRECT(AM267),5,FALSE),"")</f>
        <v/>
      </c>
      <c r="AJ268" s="199" t="str">
        <f t="shared" ca="1" si="38"/>
        <v/>
      </c>
      <c r="AK268" s="199" t="str">
        <f t="shared" ca="1" si="39"/>
        <v/>
      </c>
      <c r="AL268" s="209" t="str">
        <f t="shared" ca="1" si="40"/>
        <v/>
      </c>
      <c r="AM268" s="199" t="str">
        <f t="shared" ca="1" si="44"/>
        <v/>
      </c>
      <c r="AN268" s="204">
        <v>267</v>
      </c>
      <c r="AO268" s="204" t="str">
        <f ca="1">IFERROR(VLOOKUP(NDD!$J$28,INDIRECT(AR267),5,FALSE),"")</f>
        <v/>
      </c>
      <c r="AP268" s="205" t="str">
        <f t="shared" ca="1" si="41"/>
        <v/>
      </c>
      <c r="AQ268" s="204" t="str">
        <f t="shared" ca="1" si="42"/>
        <v/>
      </c>
      <c r="AR268" s="204" t="str">
        <f t="shared" ca="1" si="43"/>
        <v/>
      </c>
      <c r="AS268" s="40" t="s">
        <v>1155</v>
      </c>
      <c r="AT268" s="40"/>
      <c r="AU268" s="40" t="s">
        <v>3025</v>
      </c>
      <c r="AV268" s="40" t="s">
        <v>1964</v>
      </c>
      <c r="AW268" s="40"/>
      <c r="AX268" s="38"/>
      <c r="AY268" s="38"/>
      <c r="AZ268" s="38"/>
      <c r="BA268" s="38"/>
      <c r="BD268" s="107"/>
      <c r="BE268" s="107"/>
      <c r="BF268" s="107"/>
      <c r="BG268" s="107"/>
    </row>
    <row r="269" spans="1:59" ht="13.5" customHeight="1" x14ac:dyDescent="0.25">
      <c r="A269" s="38"/>
      <c r="B269" s="38"/>
      <c r="C269" s="38"/>
      <c r="D269" s="38"/>
      <c r="E269" s="38"/>
      <c r="F269" s="38"/>
      <c r="G269" s="38"/>
      <c r="H269" s="38"/>
      <c r="I269" s="38"/>
      <c r="J269" s="38"/>
      <c r="K269" s="38"/>
      <c r="L269" s="38"/>
      <c r="M269" s="38"/>
      <c r="N269" s="38"/>
      <c r="O269" s="38"/>
      <c r="P269" s="38"/>
      <c r="Q269" s="38"/>
      <c r="R269" s="38"/>
      <c r="S269" s="77" t="s">
        <v>346</v>
      </c>
      <c r="T269" s="76" t="s">
        <v>581</v>
      </c>
      <c r="Y269" s="41"/>
      <c r="Z269" s="41"/>
      <c r="AA269" s="41"/>
      <c r="AB269" s="41"/>
      <c r="AC269" s="41"/>
      <c r="AD269" s="224" t="s">
        <v>277</v>
      </c>
      <c r="AE269" s="224" t="s">
        <v>2290</v>
      </c>
      <c r="AF269" s="225" t="s">
        <v>2090</v>
      </c>
      <c r="AG269" s="223" t="s">
        <v>2292</v>
      </c>
      <c r="AH269" s="199">
        <v>267</v>
      </c>
      <c r="AI269" s="199" t="str">
        <f ca="1">IFERROR(VLOOKUP(NDD!$J$23,INDIRECT(AM268),5,FALSE),"")</f>
        <v/>
      </c>
      <c r="AJ269" s="199" t="str">
        <f t="shared" ca="1" si="38"/>
        <v/>
      </c>
      <c r="AK269" s="199" t="str">
        <f t="shared" ca="1" si="39"/>
        <v/>
      </c>
      <c r="AL269" s="209" t="str">
        <f t="shared" ca="1" si="40"/>
        <v/>
      </c>
      <c r="AM269" s="199" t="str">
        <f t="shared" ca="1" si="44"/>
        <v/>
      </c>
      <c r="AN269" s="204">
        <v>268</v>
      </c>
      <c r="AO269" s="204" t="str">
        <f ca="1">IFERROR(VLOOKUP(NDD!$J$28,INDIRECT(AR268),5,FALSE),"")</f>
        <v/>
      </c>
      <c r="AP269" s="205" t="str">
        <f t="shared" ca="1" si="41"/>
        <v/>
      </c>
      <c r="AQ269" s="204" t="str">
        <f t="shared" ca="1" si="42"/>
        <v/>
      </c>
      <c r="AR269" s="204" t="str">
        <f t="shared" ca="1" si="43"/>
        <v/>
      </c>
      <c r="AS269" s="40" t="s">
        <v>1372</v>
      </c>
      <c r="AT269" s="40"/>
      <c r="AU269" s="40" t="s">
        <v>4005</v>
      </c>
      <c r="AV269" s="40" t="s">
        <v>4306</v>
      </c>
      <c r="AW269" s="40" t="s">
        <v>159</v>
      </c>
      <c r="AX269" s="38"/>
      <c r="AY269" s="38"/>
      <c r="AZ269" s="38"/>
      <c r="BA269" s="38"/>
      <c r="BD269" s="107"/>
      <c r="BE269" s="107"/>
      <c r="BF269" s="107"/>
      <c r="BG269" s="107"/>
    </row>
    <row r="270" spans="1:59" ht="13.5" customHeight="1" x14ac:dyDescent="0.25">
      <c r="A270" s="38"/>
      <c r="B270" s="38"/>
      <c r="C270" s="38"/>
      <c r="D270" s="38"/>
      <c r="E270" s="38"/>
      <c r="F270" s="38"/>
      <c r="G270" s="38"/>
      <c r="H270" s="38"/>
      <c r="I270" s="38"/>
      <c r="J270" s="38"/>
      <c r="K270" s="38"/>
      <c r="L270" s="38"/>
      <c r="M270" s="38"/>
      <c r="N270" s="38"/>
      <c r="O270" s="38"/>
      <c r="P270" s="38"/>
      <c r="Q270" s="38"/>
      <c r="R270" s="38"/>
      <c r="S270" s="77" t="s">
        <v>2884</v>
      </c>
      <c r="T270" s="76"/>
      <c r="Y270" s="41"/>
      <c r="Z270" s="41"/>
      <c r="AA270" s="41"/>
      <c r="AB270" s="41"/>
      <c r="AC270" s="41"/>
      <c r="AD270" s="224" t="s">
        <v>277</v>
      </c>
      <c r="AE270" s="224" t="s">
        <v>2290</v>
      </c>
      <c r="AF270" s="225" t="s">
        <v>2090</v>
      </c>
      <c r="AG270" s="223" t="s">
        <v>2293</v>
      </c>
      <c r="AH270" s="199">
        <v>268</v>
      </c>
      <c r="AI270" s="199" t="str">
        <f ca="1">IFERROR(VLOOKUP(NDD!$J$23,INDIRECT(AM269),5,FALSE),"")</f>
        <v/>
      </c>
      <c r="AJ270" s="199" t="str">
        <f t="shared" ca="1" si="38"/>
        <v/>
      </c>
      <c r="AK270" s="199" t="str">
        <f t="shared" ca="1" si="39"/>
        <v/>
      </c>
      <c r="AL270" s="209" t="str">
        <f t="shared" ca="1" si="40"/>
        <v/>
      </c>
      <c r="AM270" s="199" t="str">
        <f t="shared" ca="1" si="44"/>
        <v/>
      </c>
      <c r="AN270" s="204">
        <v>269</v>
      </c>
      <c r="AO270" s="204" t="str">
        <f ca="1">IFERROR(VLOOKUP(NDD!$J$28,INDIRECT(AR269),5,FALSE),"")</f>
        <v/>
      </c>
      <c r="AP270" s="205" t="str">
        <f t="shared" ca="1" si="41"/>
        <v/>
      </c>
      <c r="AQ270" s="204" t="str">
        <f t="shared" ca="1" si="42"/>
        <v/>
      </c>
      <c r="AR270" s="204" t="str">
        <f t="shared" ca="1" si="43"/>
        <v/>
      </c>
      <c r="AS270" s="40" t="s">
        <v>1373</v>
      </c>
      <c r="AT270" s="40"/>
      <c r="AU270" s="40" t="s">
        <v>3993</v>
      </c>
      <c r="AV270" s="40" t="s">
        <v>4307</v>
      </c>
      <c r="AW270" s="40" t="s">
        <v>175</v>
      </c>
      <c r="AX270" s="38"/>
      <c r="AY270" s="38"/>
      <c r="AZ270" s="38"/>
      <c r="BA270" s="38"/>
      <c r="BD270" s="107"/>
      <c r="BE270" s="107"/>
      <c r="BF270" s="107"/>
      <c r="BG270" s="107"/>
    </row>
    <row r="271" spans="1:59" ht="13.5" customHeight="1" x14ac:dyDescent="0.25">
      <c r="A271" s="38"/>
      <c r="B271" s="38"/>
      <c r="C271" s="38"/>
      <c r="D271" s="38"/>
      <c r="E271" s="38"/>
      <c r="F271" s="38"/>
      <c r="G271" s="38"/>
      <c r="H271" s="38"/>
      <c r="I271" s="38"/>
      <c r="J271" s="38"/>
      <c r="K271" s="38"/>
      <c r="L271" s="38"/>
      <c r="M271" s="38"/>
      <c r="N271" s="38"/>
      <c r="O271" s="38"/>
      <c r="P271" s="38"/>
      <c r="Q271" s="38"/>
      <c r="R271" s="38"/>
      <c r="S271" s="77" t="s">
        <v>347</v>
      </c>
      <c r="T271" s="76" t="s">
        <v>582</v>
      </c>
      <c r="Y271" s="41"/>
      <c r="Z271" s="41"/>
      <c r="AA271" s="41"/>
      <c r="AB271" s="41"/>
      <c r="AC271" s="41"/>
      <c r="AD271" s="224" t="s">
        <v>277</v>
      </c>
      <c r="AE271" s="224" t="s">
        <v>723</v>
      </c>
      <c r="AF271" s="225" t="s">
        <v>2090</v>
      </c>
      <c r="AG271" s="223" t="s">
        <v>2295</v>
      </c>
      <c r="AH271" s="199">
        <v>269</v>
      </c>
      <c r="AI271" s="199" t="str">
        <f ca="1">IFERROR(VLOOKUP(NDD!$J$23,INDIRECT(AM270),5,FALSE),"")</f>
        <v/>
      </c>
      <c r="AJ271" s="199" t="str">
        <f t="shared" ca="1" si="38"/>
        <v/>
      </c>
      <c r="AK271" s="199" t="str">
        <f t="shared" ca="1" si="39"/>
        <v/>
      </c>
      <c r="AL271" s="209" t="str">
        <f t="shared" ca="1" si="40"/>
        <v/>
      </c>
      <c r="AM271" s="199" t="str">
        <f t="shared" ca="1" si="44"/>
        <v/>
      </c>
      <c r="AN271" s="204">
        <v>270</v>
      </c>
      <c r="AO271" s="204" t="str">
        <f ca="1">IFERROR(VLOOKUP(NDD!$J$28,INDIRECT(AR270),5,FALSE),"")</f>
        <v/>
      </c>
      <c r="AP271" s="205" t="str">
        <f t="shared" ca="1" si="41"/>
        <v/>
      </c>
      <c r="AQ271" s="204" t="str">
        <f t="shared" ca="1" si="42"/>
        <v/>
      </c>
      <c r="AR271" s="204" t="str">
        <f t="shared" ca="1" si="43"/>
        <v/>
      </c>
      <c r="AS271" s="40" t="s">
        <v>1156</v>
      </c>
      <c r="AT271" s="40"/>
      <c r="AU271" s="40" t="s">
        <v>383</v>
      </c>
      <c r="AV271" s="40" t="s">
        <v>4308</v>
      </c>
      <c r="AW271" s="40" t="s">
        <v>135</v>
      </c>
      <c r="AX271" s="38"/>
      <c r="AY271" s="38"/>
      <c r="AZ271" s="38"/>
      <c r="BA271" s="38"/>
      <c r="BD271" s="107"/>
      <c r="BE271" s="107"/>
      <c r="BF271" s="107"/>
      <c r="BG271" s="107"/>
    </row>
    <row r="272" spans="1:59" ht="13.5" customHeight="1" x14ac:dyDescent="0.25">
      <c r="A272" s="38"/>
      <c r="B272" s="38"/>
      <c r="C272" s="38"/>
      <c r="D272" s="38"/>
      <c r="E272" s="38"/>
      <c r="F272" s="38"/>
      <c r="G272" s="38"/>
      <c r="H272" s="38"/>
      <c r="I272" s="38"/>
      <c r="J272" s="38"/>
      <c r="K272" s="38"/>
      <c r="L272" s="38"/>
      <c r="M272" s="38"/>
      <c r="N272" s="38"/>
      <c r="O272" s="38"/>
      <c r="P272" s="38"/>
      <c r="Q272" s="38"/>
      <c r="R272" s="38"/>
      <c r="S272" s="77" t="s">
        <v>3951</v>
      </c>
      <c r="T272" s="76"/>
      <c r="Y272" s="41"/>
      <c r="Z272" s="41"/>
      <c r="AA272" s="41"/>
      <c r="AB272" s="41"/>
      <c r="AC272" s="41"/>
      <c r="AD272" s="224" t="s">
        <v>277</v>
      </c>
      <c r="AE272" s="224" t="s">
        <v>642</v>
      </c>
      <c r="AF272" s="225" t="s">
        <v>2090</v>
      </c>
      <c r="AG272" s="223" t="s">
        <v>2296</v>
      </c>
      <c r="AH272" s="199">
        <v>270</v>
      </c>
      <c r="AI272" s="199" t="str">
        <f ca="1">IFERROR(VLOOKUP(NDD!$J$23,INDIRECT(AM271),5,FALSE),"")</f>
        <v/>
      </c>
      <c r="AJ272" s="199" t="str">
        <f t="shared" ca="1" si="38"/>
        <v/>
      </c>
      <c r="AK272" s="199" t="str">
        <f t="shared" ca="1" si="39"/>
        <v/>
      </c>
      <c r="AL272" s="209" t="str">
        <f t="shared" ca="1" si="40"/>
        <v/>
      </c>
      <c r="AM272" s="199" t="str">
        <f t="shared" ca="1" si="44"/>
        <v/>
      </c>
      <c r="AN272" s="204">
        <v>271</v>
      </c>
      <c r="AO272" s="204" t="str">
        <f ca="1">IFERROR(VLOOKUP(NDD!$J$28,INDIRECT(AR271),5,FALSE),"")</f>
        <v/>
      </c>
      <c r="AP272" s="205" t="str">
        <f t="shared" ca="1" si="41"/>
        <v/>
      </c>
      <c r="AQ272" s="204" t="str">
        <f t="shared" ca="1" si="42"/>
        <v/>
      </c>
      <c r="AR272" s="204" t="str">
        <f t="shared" ca="1" si="43"/>
        <v/>
      </c>
      <c r="AS272" s="40" t="s">
        <v>3026</v>
      </c>
      <c r="AT272" s="40"/>
      <c r="AU272" s="40" t="s">
        <v>3027</v>
      </c>
      <c r="AV272" s="40" t="s">
        <v>3028</v>
      </c>
      <c r="AW272" s="40" t="s">
        <v>2770</v>
      </c>
      <c r="AX272" s="38"/>
      <c r="AY272" s="38"/>
      <c r="AZ272" s="38"/>
      <c r="BA272" s="38"/>
      <c r="BD272" s="107"/>
      <c r="BE272" s="107"/>
      <c r="BF272" s="107"/>
      <c r="BG272" s="107"/>
    </row>
    <row r="273" spans="1:59" ht="13.5" customHeight="1" x14ac:dyDescent="0.25">
      <c r="A273" s="38"/>
      <c r="B273" s="38"/>
      <c r="C273" s="38"/>
      <c r="D273" s="38"/>
      <c r="E273" s="38"/>
      <c r="F273" s="38"/>
      <c r="G273" s="38"/>
      <c r="H273" s="38"/>
      <c r="I273" s="38"/>
      <c r="J273" s="38"/>
      <c r="K273" s="38"/>
      <c r="L273" s="38"/>
      <c r="M273" s="38"/>
      <c r="N273" s="38"/>
      <c r="O273" s="38"/>
      <c r="P273" s="38"/>
      <c r="Q273" s="38"/>
      <c r="R273" s="38"/>
      <c r="S273" s="77" t="s">
        <v>2889</v>
      </c>
      <c r="T273" s="76"/>
      <c r="Y273" s="41"/>
      <c r="Z273" s="41"/>
      <c r="AA273" s="41"/>
      <c r="AB273" s="41"/>
      <c r="AC273" s="41"/>
      <c r="AD273" s="224" t="s">
        <v>277</v>
      </c>
      <c r="AE273" s="224" t="s">
        <v>724</v>
      </c>
      <c r="AF273" s="225" t="s">
        <v>2090</v>
      </c>
      <c r="AG273" s="223" t="s">
        <v>2297</v>
      </c>
      <c r="AH273" s="199">
        <v>271</v>
      </c>
      <c r="AI273" s="199" t="str">
        <f ca="1">IFERROR(VLOOKUP(NDD!$J$23,INDIRECT(AM272),5,FALSE),"")</f>
        <v/>
      </c>
      <c r="AJ273" s="199" t="str">
        <f t="shared" ca="1" si="38"/>
        <v/>
      </c>
      <c r="AK273" s="199" t="str">
        <f t="shared" ca="1" si="39"/>
        <v/>
      </c>
      <c r="AL273" s="209" t="str">
        <f t="shared" ca="1" si="40"/>
        <v/>
      </c>
      <c r="AM273" s="199" t="str">
        <f t="shared" ca="1" si="44"/>
        <v/>
      </c>
      <c r="AN273" s="204">
        <v>272</v>
      </c>
      <c r="AO273" s="204" t="str">
        <f ca="1">IFERROR(VLOOKUP(NDD!$J$28,INDIRECT(AR272),5,FALSE),"")</f>
        <v/>
      </c>
      <c r="AP273" s="205" t="str">
        <f t="shared" ca="1" si="41"/>
        <v/>
      </c>
      <c r="AQ273" s="204" t="str">
        <f t="shared" ca="1" si="42"/>
        <v/>
      </c>
      <c r="AR273" s="204" t="str">
        <f t="shared" ca="1" si="43"/>
        <v/>
      </c>
      <c r="AS273" s="40" t="s">
        <v>1374</v>
      </c>
      <c r="AT273" s="40"/>
      <c r="AU273" s="40" t="s">
        <v>3886</v>
      </c>
      <c r="AV273" s="40" t="s">
        <v>4309</v>
      </c>
      <c r="AW273" s="40" t="s">
        <v>176</v>
      </c>
      <c r="AX273" s="38"/>
      <c r="AY273" s="38"/>
      <c r="AZ273" s="38"/>
      <c r="BA273" s="38"/>
      <c r="BD273" s="107"/>
      <c r="BE273" s="107"/>
      <c r="BF273" s="107"/>
      <c r="BG273" s="107"/>
    </row>
    <row r="274" spans="1:59" ht="13.5" customHeight="1" x14ac:dyDescent="0.25">
      <c r="A274" s="38"/>
      <c r="B274" s="38"/>
      <c r="C274" s="38"/>
      <c r="D274" s="38"/>
      <c r="E274" s="38"/>
      <c r="F274" s="38"/>
      <c r="G274" s="38"/>
      <c r="H274" s="38"/>
      <c r="I274" s="38"/>
      <c r="J274" s="38"/>
      <c r="K274" s="38"/>
      <c r="L274" s="38"/>
      <c r="M274" s="38"/>
      <c r="N274" s="38"/>
      <c r="O274" s="38"/>
      <c r="P274" s="38"/>
      <c r="Q274" s="38"/>
      <c r="R274" s="38"/>
      <c r="S274" s="77" t="s">
        <v>348</v>
      </c>
      <c r="T274" s="76" t="s">
        <v>583</v>
      </c>
      <c r="Y274" s="41"/>
      <c r="Z274" s="41"/>
      <c r="AA274" s="41"/>
      <c r="AB274" s="41"/>
      <c r="AC274" s="41"/>
      <c r="AD274" s="224" t="s">
        <v>277</v>
      </c>
      <c r="AE274" s="224" t="s">
        <v>725</v>
      </c>
      <c r="AF274" s="225" t="s">
        <v>2090</v>
      </c>
      <c r="AG274" s="223" t="s">
        <v>2298</v>
      </c>
      <c r="AH274" s="199">
        <v>272</v>
      </c>
      <c r="AI274" s="199" t="str">
        <f ca="1">IFERROR(VLOOKUP(NDD!$J$23,INDIRECT(AM273),5,FALSE),"")</f>
        <v/>
      </c>
      <c r="AJ274" s="199" t="str">
        <f t="shared" ca="1" si="38"/>
        <v/>
      </c>
      <c r="AK274" s="199" t="str">
        <f t="shared" ca="1" si="39"/>
        <v/>
      </c>
      <c r="AL274" s="209" t="str">
        <f t="shared" ca="1" si="40"/>
        <v/>
      </c>
      <c r="AM274" s="199" t="str">
        <f t="shared" ca="1" si="44"/>
        <v/>
      </c>
      <c r="AN274" s="204">
        <v>273</v>
      </c>
      <c r="AO274" s="204" t="str">
        <f ca="1">IFERROR(VLOOKUP(NDD!$J$28,INDIRECT(AR273),5,FALSE),"")</f>
        <v/>
      </c>
      <c r="AP274" s="205" t="str">
        <f t="shared" ca="1" si="41"/>
        <v/>
      </c>
      <c r="AQ274" s="204" t="str">
        <f t="shared" ca="1" si="42"/>
        <v/>
      </c>
      <c r="AR274" s="204" t="str">
        <f t="shared" ca="1" si="43"/>
        <v/>
      </c>
      <c r="AS274" s="40" t="s">
        <v>1375</v>
      </c>
      <c r="AT274" s="40"/>
      <c r="AU274" s="40" t="s">
        <v>3029</v>
      </c>
      <c r="AV274" s="40" t="s">
        <v>1965</v>
      </c>
      <c r="AW274" s="40"/>
      <c r="AX274" s="38"/>
      <c r="AY274" s="38"/>
      <c r="AZ274" s="38"/>
      <c r="BA274" s="38"/>
      <c r="BD274" s="107"/>
      <c r="BE274" s="107"/>
      <c r="BF274" s="107"/>
      <c r="BG274" s="107"/>
    </row>
    <row r="275" spans="1:59" ht="13.5" customHeight="1" x14ac:dyDescent="0.25">
      <c r="A275" s="38"/>
      <c r="B275" s="38"/>
      <c r="C275" s="38"/>
      <c r="D275" s="38"/>
      <c r="E275" s="38"/>
      <c r="F275" s="38"/>
      <c r="G275" s="38"/>
      <c r="H275" s="38"/>
      <c r="I275" s="38"/>
      <c r="J275" s="38"/>
      <c r="K275" s="38"/>
      <c r="L275" s="38"/>
      <c r="M275" s="38"/>
      <c r="N275" s="38"/>
      <c r="O275" s="38"/>
      <c r="P275" s="38"/>
      <c r="Q275" s="38"/>
      <c r="R275" s="38"/>
      <c r="S275" s="77" t="s">
        <v>349</v>
      </c>
      <c r="T275" s="76" t="s">
        <v>549</v>
      </c>
      <c r="Y275" s="41"/>
      <c r="Z275" s="41"/>
      <c r="AA275" s="41"/>
      <c r="AB275" s="41"/>
      <c r="AC275" s="41"/>
      <c r="AD275" s="224" t="s">
        <v>277</v>
      </c>
      <c r="AE275" s="224" t="s">
        <v>643</v>
      </c>
      <c r="AF275" s="225" t="s">
        <v>2090</v>
      </c>
      <c r="AG275" s="223" t="s">
        <v>2299</v>
      </c>
      <c r="AH275" s="199">
        <v>273</v>
      </c>
      <c r="AI275" s="199" t="str">
        <f ca="1">IFERROR(VLOOKUP(NDD!$J$23,INDIRECT(AM274),5,FALSE),"")</f>
        <v/>
      </c>
      <c r="AJ275" s="199" t="str">
        <f t="shared" ca="1" si="38"/>
        <v/>
      </c>
      <c r="AK275" s="199" t="str">
        <f t="shared" ca="1" si="39"/>
        <v/>
      </c>
      <c r="AL275" s="209" t="str">
        <f t="shared" ca="1" si="40"/>
        <v/>
      </c>
      <c r="AM275" s="199" t="str">
        <f t="shared" ca="1" si="44"/>
        <v/>
      </c>
      <c r="AN275" s="204">
        <v>274</v>
      </c>
      <c r="AO275" s="204" t="str">
        <f ca="1">IFERROR(VLOOKUP(NDD!$J$28,INDIRECT(AR274),5,FALSE),"")</f>
        <v/>
      </c>
      <c r="AP275" s="205" t="str">
        <f t="shared" ca="1" si="41"/>
        <v/>
      </c>
      <c r="AQ275" s="204" t="str">
        <f t="shared" ca="1" si="42"/>
        <v/>
      </c>
      <c r="AR275" s="204" t="str">
        <f t="shared" ca="1" si="43"/>
        <v/>
      </c>
      <c r="AS275" s="40" t="s">
        <v>3030</v>
      </c>
      <c r="AT275" s="40"/>
      <c r="AU275" s="40" t="s">
        <v>3031</v>
      </c>
      <c r="AV275" s="40" t="s">
        <v>3032</v>
      </c>
      <c r="AW275" s="40" t="s">
        <v>2770</v>
      </c>
      <c r="AX275" s="38"/>
      <c r="AY275" s="38"/>
      <c r="AZ275" s="38"/>
      <c r="BA275" s="38"/>
      <c r="BD275" s="107"/>
      <c r="BE275" s="107"/>
      <c r="BF275" s="107"/>
      <c r="BG275" s="107"/>
    </row>
    <row r="276" spans="1:59" ht="13.5" customHeight="1" x14ac:dyDescent="0.25">
      <c r="A276" s="38"/>
      <c r="B276" s="38"/>
      <c r="C276" s="38"/>
      <c r="D276" s="38"/>
      <c r="E276" s="38"/>
      <c r="F276" s="38"/>
      <c r="G276" s="38"/>
      <c r="H276" s="38"/>
      <c r="I276" s="38"/>
      <c r="J276" s="38"/>
      <c r="K276" s="38"/>
      <c r="L276" s="38"/>
      <c r="M276" s="38"/>
      <c r="N276" s="38"/>
      <c r="O276" s="38"/>
      <c r="P276" s="38"/>
      <c r="Q276" s="38"/>
      <c r="R276" s="38"/>
      <c r="S276" s="77" t="s">
        <v>2928</v>
      </c>
      <c r="T276" s="76"/>
      <c r="Y276" s="41"/>
      <c r="Z276" s="41"/>
      <c r="AA276" s="41"/>
      <c r="AB276" s="41"/>
      <c r="AC276" s="41"/>
      <c r="AD276" s="224" t="s">
        <v>277</v>
      </c>
      <c r="AE276" s="224" t="s">
        <v>644</v>
      </c>
      <c r="AF276" s="225" t="s">
        <v>2090</v>
      </c>
      <c r="AG276" s="223" t="s">
        <v>2300</v>
      </c>
      <c r="AH276" s="199">
        <v>274</v>
      </c>
      <c r="AI276" s="199" t="str">
        <f ca="1">IFERROR(VLOOKUP(NDD!$J$23,INDIRECT(AM275),5,FALSE),"")</f>
        <v/>
      </c>
      <c r="AJ276" s="199" t="str">
        <f t="shared" ca="1" si="38"/>
        <v/>
      </c>
      <c r="AK276" s="199" t="str">
        <f t="shared" ca="1" si="39"/>
        <v/>
      </c>
      <c r="AL276" s="209" t="str">
        <f t="shared" ca="1" si="40"/>
        <v/>
      </c>
      <c r="AM276" s="199" t="str">
        <f t="shared" ca="1" si="44"/>
        <v/>
      </c>
      <c r="AN276" s="204">
        <v>275</v>
      </c>
      <c r="AO276" s="204" t="str">
        <f ca="1">IFERROR(VLOOKUP(NDD!$J$28,INDIRECT(AR275),5,FALSE),"")</f>
        <v/>
      </c>
      <c r="AP276" s="205" t="str">
        <f t="shared" ca="1" si="41"/>
        <v/>
      </c>
      <c r="AQ276" s="204" t="str">
        <f t="shared" ca="1" si="42"/>
        <v/>
      </c>
      <c r="AR276" s="204" t="str">
        <f t="shared" ca="1" si="43"/>
        <v/>
      </c>
      <c r="AS276" s="40" t="s">
        <v>1376</v>
      </c>
      <c r="AT276" s="40"/>
      <c r="AU276" s="40" t="s">
        <v>3988</v>
      </c>
      <c r="AV276" s="40" t="s">
        <v>4310</v>
      </c>
      <c r="AW276" s="40" t="s">
        <v>123</v>
      </c>
      <c r="AX276" s="38"/>
      <c r="AY276" s="38"/>
      <c r="AZ276" s="38"/>
      <c r="BA276" s="38"/>
      <c r="BD276" s="107"/>
      <c r="BE276" s="107"/>
      <c r="BF276" s="107"/>
      <c r="BG276" s="107"/>
    </row>
    <row r="277" spans="1:59" ht="13.5" customHeight="1" x14ac:dyDescent="0.25">
      <c r="A277" s="38"/>
      <c r="B277" s="38"/>
      <c r="C277" s="38"/>
      <c r="D277" s="38"/>
      <c r="E277" s="38"/>
      <c r="F277" s="38"/>
      <c r="G277" s="38"/>
      <c r="H277" s="38"/>
      <c r="I277" s="38"/>
      <c r="J277" s="38"/>
      <c r="K277" s="38"/>
      <c r="L277" s="38"/>
      <c r="M277" s="38"/>
      <c r="N277" s="38"/>
      <c r="O277" s="38"/>
      <c r="P277" s="38"/>
      <c r="Q277" s="38"/>
      <c r="R277" s="38"/>
      <c r="S277" s="77" t="s">
        <v>3952</v>
      </c>
      <c r="T277" s="76"/>
      <c r="Y277" s="41"/>
      <c r="Z277" s="41"/>
      <c r="AA277" s="41"/>
      <c r="AB277" s="41"/>
      <c r="AC277" s="41"/>
      <c r="AD277" s="224" t="s">
        <v>277</v>
      </c>
      <c r="AE277" s="224" t="s">
        <v>645</v>
      </c>
      <c r="AF277" s="225" t="s">
        <v>2090</v>
      </c>
      <c r="AG277" s="223" t="s">
        <v>2301</v>
      </c>
      <c r="AH277" s="199">
        <v>275</v>
      </c>
      <c r="AI277" s="199" t="str">
        <f ca="1">IFERROR(VLOOKUP(NDD!$J$23,INDIRECT(AM276),5,FALSE),"")</f>
        <v/>
      </c>
      <c r="AJ277" s="199" t="str">
        <f t="shared" ca="1" si="38"/>
        <v/>
      </c>
      <c r="AK277" s="199" t="str">
        <f t="shared" ca="1" si="39"/>
        <v/>
      </c>
      <c r="AL277" s="209" t="str">
        <f t="shared" ca="1" si="40"/>
        <v/>
      </c>
      <c r="AM277" s="199" t="str">
        <f t="shared" ca="1" si="44"/>
        <v/>
      </c>
      <c r="AN277" s="204">
        <v>276</v>
      </c>
      <c r="AO277" s="204" t="str">
        <f ca="1">IFERROR(VLOOKUP(NDD!$J$28,INDIRECT(AR276),5,FALSE),"")</f>
        <v/>
      </c>
      <c r="AP277" s="205" t="str">
        <f t="shared" ca="1" si="41"/>
        <v/>
      </c>
      <c r="AQ277" s="204" t="str">
        <f t="shared" ca="1" si="42"/>
        <v/>
      </c>
      <c r="AR277" s="204" t="str">
        <f t="shared" ca="1" si="43"/>
        <v/>
      </c>
      <c r="AS277" s="40" t="s">
        <v>1377</v>
      </c>
      <c r="AT277" s="40"/>
      <c r="AU277" s="40" t="s">
        <v>3994</v>
      </c>
      <c r="AV277" s="40" t="s">
        <v>4311</v>
      </c>
      <c r="AW277" s="40" t="s">
        <v>211</v>
      </c>
      <c r="AX277" s="38"/>
      <c r="AY277" s="38"/>
      <c r="AZ277" s="38"/>
      <c r="BA277" s="38"/>
      <c r="BD277" s="107"/>
      <c r="BE277" s="107"/>
      <c r="BF277" s="107"/>
      <c r="BG277" s="107"/>
    </row>
    <row r="278" spans="1:59" ht="13.5" customHeight="1" x14ac:dyDescent="0.25">
      <c r="A278" s="38"/>
      <c r="B278" s="38"/>
      <c r="C278" s="38"/>
      <c r="D278" s="38"/>
      <c r="E278" s="38"/>
      <c r="F278" s="38"/>
      <c r="G278" s="38"/>
      <c r="H278" s="38"/>
      <c r="I278" s="38"/>
      <c r="J278" s="38"/>
      <c r="K278" s="38"/>
      <c r="L278" s="38"/>
      <c r="M278" s="38"/>
      <c r="N278" s="38"/>
      <c r="O278" s="38"/>
      <c r="P278" s="38"/>
      <c r="Q278" s="38"/>
      <c r="R278" s="38"/>
      <c r="S278" s="77" t="s">
        <v>3953</v>
      </c>
      <c r="T278" s="76"/>
      <c r="Y278" s="41"/>
      <c r="Z278" s="41"/>
      <c r="AA278" s="41"/>
      <c r="AB278" s="41"/>
      <c r="AC278" s="41"/>
      <c r="AD278" s="224" t="s">
        <v>277</v>
      </c>
      <c r="AE278" s="224" t="s">
        <v>646</v>
      </c>
      <c r="AF278" s="225" t="s">
        <v>2090</v>
      </c>
      <c r="AG278" s="223" t="s">
        <v>2302</v>
      </c>
      <c r="AH278" s="199">
        <v>276</v>
      </c>
      <c r="AI278" s="199" t="str">
        <f ca="1">IFERROR(VLOOKUP(NDD!$J$23,INDIRECT(AM277),5,FALSE),"")</f>
        <v/>
      </c>
      <c r="AJ278" s="199" t="str">
        <f t="shared" ca="1" si="38"/>
        <v/>
      </c>
      <c r="AK278" s="199" t="str">
        <f t="shared" ca="1" si="39"/>
        <v/>
      </c>
      <c r="AL278" s="209" t="str">
        <f t="shared" ca="1" si="40"/>
        <v/>
      </c>
      <c r="AM278" s="199" t="str">
        <f t="shared" ca="1" si="44"/>
        <v/>
      </c>
      <c r="AN278" s="204">
        <v>277</v>
      </c>
      <c r="AO278" s="204" t="str">
        <f ca="1">IFERROR(VLOOKUP(NDD!$J$28,INDIRECT(AR277),5,FALSE),"")</f>
        <v/>
      </c>
      <c r="AP278" s="205" t="str">
        <f t="shared" ca="1" si="41"/>
        <v/>
      </c>
      <c r="AQ278" s="204" t="str">
        <f t="shared" ca="1" si="42"/>
        <v/>
      </c>
      <c r="AR278" s="204" t="str">
        <f t="shared" ca="1" si="43"/>
        <v/>
      </c>
      <c r="AS278" s="40" t="s">
        <v>3033</v>
      </c>
      <c r="AT278" s="40"/>
      <c r="AU278" s="40" t="s">
        <v>3034</v>
      </c>
      <c r="AV278" s="40" t="s">
        <v>3035</v>
      </c>
      <c r="AW278" s="40" t="s">
        <v>2770</v>
      </c>
      <c r="AX278" s="38"/>
      <c r="AY278" s="38"/>
      <c r="AZ278" s="38"/>
      <c r="BA278" s="38"/>
      <c r="BD278" s="107"/>
      <c r="BE278" s="107"/>
      <c r="BF278" s="107"/>
      <c r="BG278" s="107"/>
    </row>
    <row r="279" spans="1:59" ht="13.5" customHeight="1" x14ac:dyDescent="0.25">
      <c r="A279" s="38"/>
      <c r="B279" s="38"/>
      <c r="C279" s="38"/>
      <c r="D279" s="38"/>
      <c r="E279" s="38"/>
      <c r="F279" s="38"/>
      <c r="G279" s="38"/>
      <c r="H279" s="38"/>
      <c r="I279" s="38"/>
      <c r="J279" s="38"/>
      <c r="K279" s="38"/>
      <c r="L279" s="38"/>
      <c r="M279" s="38"/>
      <c r="N279" s="38"/>
      <c r="O279" s="38"/>
      <c r="P279" s="38"/>
      <c r="Q279" s="38"/>
      <c r="R279" s="38"/>
      <c r="S279" s="77" t="s">
        <v>350</v>
      </c>
      <c r="T279" s="76" t="s">
        <v>549</v>
      </c>
      <c r="Y279" s="41"/>
      <c r="Z279" s="41"/>
      <c r="AA279" s="41"/>
      <c r="AB279" s="41"/>
      <c r="AC279" s="41"/>
      <c r="AD279" s="224" t="s">
        <v>277</v>
      </c>
      <c r="AE279" s="224" t="s">
        <v>2303</v>
      </c>
      <c r="AF279" s="225" t="s">
        <v>2090</v>
      </c>
      <c r="AG279" s="223" t="s">
        <v>2304</v>
      </c>
      <c r="AH279" s="199">
        <v>277</v>
      </c>
      <c r="AI279" s="199" t="str">
        <f ca="1">IFERROR(VLOOKUP(NDD!$J$23,INDIRECT(AM278),5,FALSE),"")</f>
        <v/>
      </c>
      <c r="AJ279" s="199" t="str">
        <f t="shared" ca="1" si="38"/>
        <v/>
      </c>
      <c r="AK279" s="199" t="str">
        <f t="shared" ca="1" si="39"/>
        <v/>
      </c>
      <c r="AL279" s="209" t="str">
        <f t="shared" ca="1" si="40"/>
        <v/>
      </c>
      <c r="AM279" s="199" t="str">
        <f t="shared" ca="1" si="44"/>
        <v/>
      </c>
      <c r="AN279" s="204">
        <v>278</v>
      </c>
      <c r="AO279" s="204" t="str">
        <f ca="1">IFERROR(VLOOKUP(NDD!$J$28,INDIRECT(AR278),5,FALSE),"")</f>
        <v/>
      </c>
      <c r="AP279" s="205" t="str">
        <f t="shared" ca="1" si="41"/>
        <v/>
      </c>
      <c r="AQ279" s="204" t="str">
        <f t="shared" ca="1" si="42"/>
        <v/>
      </c>
      <c r="AR279" s="204" t="str">
        <f t="shared" ca="1" si="43"/>
        <v/>
      </c>
      <c r="AS279" s="40" t="s">
        <v>3036</v>
      </c>
      <c r="AT279" s="40"/>
      <c r="AU279" s="40" t="s">
        <v>3037</v>
      </c>
      <c r="AV279" s="40" t="s">
        <v>3038</v>
      </c>
      <c r="AW279" s="40" t="s">
        <v>2752</v>
      </c>
      <c r="AX279" s="38"/>
      <c r="AY279" s="38"/>
      <c r="AZ279" s="38"/>
      <c r="BA279" s="38"/>
      <c r="BD279" s="107"/>
      <c r="BE279" s="107"/>
      <c r="BF279" s="107"/>
      <c r="BG279" s="107"/>
    </row>
    <row r="280" spans="1:59" ht="13.5" customHeight="1" x14ac:dyDescent="0.25">
      <c r="A280" s="38"/>
      <c r="B280" s="38"/>
      <c r="C280" s="38"/>
      <c r="D280" s="38"/>
      <c r="E280" s="38"/>
      <c r="F280" s="38"/>
      <c r="G280" s="38"/>
      <c r="H280" s="38"/>
      <c r="I280" s="38"/>
      <c r="J280" s="38"/>
      <c r="K280" s="38"/>
      <c r="L280" s="38"/>
      <c r="M280" s="38"/>
      <c r="N280" s="38"/>
      <c r="O280" s="38"/>
      <c r="P280" s="38"/>
      <c r="Q280" s="38"/>
      <c r="R280" s="38"/>
      <c r="S280" s="77" t="s">
        <v>2907</v>
      </c>
      <c r="T280" s="76"/>
      <c r="Y280" s="41"/>
      <c r="Z280" s="41"/>
      <c r="AA280" s="41"/>
      <c r="AB280" s="41"/>
      <c r="AC280" s="41"/>
      <c r="AD280" s="224" t="s">
        <v>277</v>
      </c>
      <c r="AE280" s="224" t="s">
        <v>2305</v>
      </c>
      <c r="AF280" s="225" t="s">
        <v>2090</v>
      </c>
      <c r="AG280" s="223" t="s">
        <v>2306</v>
      </c>
      <c r="AH280" s="199">
        <v>278</v>
      </c>
      <c r="AI280" s="199" t="str">
        <f ca="1">IFERROR(VLOOKUP(NDD!$J$23,INDIRECT(AM279),5,FALSE),"")</f>
        <v/>
      </c>
      <c r="AJ280" s="199" t="str">
        <f t="shared" ca="1" si="38"/>
        <v/>
      </c>
      <c r="AK280" s="199" t="str">
        <f t="shared" ca="1" si="39"/>
        <v/>
      </c>
      <c r="AL280" s="209" t="str">
        <f t="shared" ca="1" si="40"/>
        <v/>
      </c>
      <c r="AM280" s="199" t="str">
        <f t="shared" ca="1" si="44"/>
        <v/>
      </c>
      <c r="AN280" s="204">
        <v>279</v>
      </c>
      <c r="AO280" s="204" t="str">
        <f ca="1">IFERROR(VLOOKUP(NDD!$J$28,INDIRECT(AR279),5,FALSE),"")</f>
        <v/>
      </c>
      <c r="AP280" s="205" t="str">
        <f t="shared" ca="1" si="41"/>
        <v/>
      </c>
      <c r="AQ280" s="204" t="str">
        <f t="shared" ca="1" si="42"/>
        <v/>
      </c>
      <c r="AR280" s="204" t="str">
        <f t="shared" ca="1" si="43"/>
        <v/>
      </c>
      <c r="AS280" s="40" t="s">
        <v>1378</v>
      </c>
      <c r="AT280" s="40"/>
      <c r="AU280" s="40" t="s">
        <v>4010</v>
      </c>
      <c r="AV280" s="40" t="s">
        <v>4312</v>
      </c>
      <c r="AW280" s="40" t="s">
        <v>1379</v>
      </c>
      <c r="AX280" s="38"/>
      <c r="AY280" s="38"/>
      <c r="AZ280" s="38"/>
      <c r="BA280" s="38"/>
      <c r="BD280" s="107"/>
      <c r="BE280" s="107"/>
      <c r="BF280" s="107"/>
      <c r="BG280" s="107"/>
    </row>
    <row r="281" spans="1:59" ht="13.5" customHeight="1" x14ac:dyDescent="0.25">
      <c r="A281" s="38"/>
      <c r="B281" s="38"/>
      <c r="C281" s="38"/>
      <c r="D281" s="38"/>
      <c r="E281" s="38"/>
      <c r="F281" s="38"/>
      <c r="G281" s="38"/>
      <c r="H281" s="38"/>
      <c r="I281" s="38"/>
      <c r="J281" s="38"/>
      <c r="K281" s="38"/>
      <c r="L281" s="38"/>
      <c r="M281" s="38"/>
      <c r="N281" s="38"/>
      <c r="O281" s="38"/>
      <c r="P281" s="38"/>
      <c r="Q281" s="38"/>
      <c r="R281" s="38"/>
      <c r="S281" s="77" t="s">
        <v>3491</v>
      </c>
      <c r="T281" s="76"/>
      <c r="Y281" s="41"/>
      <c r="Z281" s="41"/>
      <c r="AA281" s="41"/>
      <c r="AB281" s="41"/>
      <c r="AC281" s="41"/>
      <c r="AD281" s="224" t="s">
        <v>277</v>
      </c>
      <c r="AE281" s="224" t="s">
        <v>2307</v>
      </c>
      <c r="AF281" s="225" t="s">
        <v>2091</v>
      </c>
      <c r="AG281" s="223" t="s">
        <v>3585</v>
      </c>
      <c r="AH281" s="199">
        <v>279</v>
      </c>
      <c r="AI281" s="199" t="str">
        <f ca="1">IFERROR(VLOOKUP(NDD!$J$23,INDIRECT(AM280),5,FALSE),"")</f>
        <v/>
      </c>
      <c r="AJ281" s="199" t="str">
        <f t="shared" ca="1" si="38"/>
        <v/>
      </c>
      <c r="AK281" s="199" t="str">
        <f t="shared" ca="1" si="39"/>
        <v/>
      </c>
      <c r="AL281" s="209" t="str">
        <f t="shared" ca="1" si="40"/>
        <v/>
      </c>
      <c r="AM281" s="199" t="str">
        <f t="shared" ca="1" si="44"/>
        <v/>
      </c>
      <c r="AN281" s="204">
        <v>280</v>
      </c>
      <c r="AO281" s="204" t="str">
        <f ca="1">IFERROR(VLOOKUP(NDD!$J$28,INDIRECT(AR280),5,FALSE),"")</f>
        <v/>
      </c>
      <c r="AP281" s="205" t="str">
        <f t="shared" ca="1" si="41"/>
        <v/>
      </c>
      <c r="AQ281" s="204" t="str">
        <f t="shared" ca="1" si="42"/>
        <v/>
      </c>
      <c r="AR281" s="204" t="str">
        <f t="shared" ca="1" si="43"/>
        <v/>
      </c>
      <c r="AS281" s="40" t="s">
        <v>3039</v>
      </c>
      <c r="AT281" s="40"/>
      <c r="AU281" s="40" t="s">
        <v>3040</v>
      </c>
      <c r="AV281" s="40" t="s">
        <v>3041</v>
      </c>
      <c r="AW281" s="40" t="s">
        <v>2752</v>
      </c>
      <c r="AX281" s="38"/>
      <c r="AY281" s="38"/>
      <c r="AZ281" s="38"/>
      <c r="BA281" s="38"/>
      <c r="BD281" s="107"/>
      <c r="BE281" s="107"/>
      <c r="BF281" s="107"/>
      <c r="BG281" s="107"/>
    </row>
    <row r="282" spans="1:59" ht="13.5" customHeight="1" x14ac:dyDescent="0.25">
      <c r="A282" s="38"/>
      <c r="B282" s="38"/>
      <c r="C282" s="38"/>
      <c r="D282" s="38"/>
      <c r="E282" s="38"/>
      <c r="F282" s="38"/>
      <c r="G282" s="38"/>
      <c r="H282" s="38"/>
      <c r="I282" s="38"/>
      <c r="J282" s="38"/>
      <c r="K282" s="38"/>
      <c r="L282" s="38"/>
      <c r="M282" s="38"/>
      <c r="N282" s="38"/>
      <c r="O282" s="38"/>
      <c r="P282" s="38"/>
      <c r="Q282" s="38"/>
      <c r="R282" s="38"/>
      <c r="S282" s="77" t="s">
        <v>351</v>
      </c>
      <c r="T282" s="76" t="s">
        <v>584</v>
      </c>
      <c r="Y282" s="41"/>
      <c r="Z282" s="41"/>
      <c r="AA282" s="41"/>
      <c r="AB282" s="41"/>
      <c r="AC282" s="41"/>
      <c r="AD282" s="224" t="s">
        <v>277</v>
      </c>
      <c r="AE282" s="224" t="s">
        <v>2307</v>
      </c>
      <c r="AF282" s="225" t="s">
        <v>2091</v>
      </c>
      <c r="AG282" s="223" t="s">
        <v>2308</v>
      </c>
      <c r="AH282" s="199">
        <v>280</v>
      </c>
      <c r="AI282" s="199" t="str">
        <f ca="1">IFERROR(VLOOKUP(NDD!$J$23,INDIRECT(AM281),5,FALSE),"")</f>
        <v/>
      </c>
      <c r="AJ282" s="199" t="str">
        <f t="shared" ca="1" si="38"/>
        <v/>
      </c>
      <c r="AK282" s="199" t="str">
        <f t="shared" ca="1" si="39"/>
        <v/>
      </c>
      <c r="AL282" s="209" t="str">
        <f t="shared" ca="1" si="40"/>
        <v/>
      </c>
      <c r="AM282" s="199" t="str">
        <f t="shared" ca="1" si="44"/>
        <v/>
      </c>
      <c r="AN282" s="204">
        <v>281</v>
      </c>
      <c r="AO282" s="204" t="str">
        <f ca="1">IFERROR(VLOOKUP(NDD!$J$28,INDIRECT(AR281),5,FALSE),"")</f>
        <v/>
      </c>
      <c r="AP282" s="205" t="str">
        <f t="shared" ca="1" si="41"/>
        <v/>
      </c>
      <c r="AQ282" s="204" t="str">
        <f t="shared" ca="1" si="42"/>
        <v/>
      </c>
      <c r="AR282" s="204" t="str">
        <f t="shared" ca="1" si="43"/>
        <v/>
      </c>
      <c r="AS282" s="40" t="s">
        <v>3042</v>
      </c>
      <c r="AT282" s="40"/>
      <c r="AU282" s="40" t="s">
        <v>3043</v>
      </c>
      <c r="AV282" s="40" t="s">
        <v>3044</v>
      </c>
      <c r="AW282" s="40" t="s">
        <v>2773</v>
      </c>
      <c r="AX282" s="38"/>
      <c r="AY282" s="38"/>
      <c r="AZ282" s="38"/>
      <c r="BA282" s="38"/>
      <c r="BD282" s="107"/>
      <c r="BE282" s="107"/>
      <c r="BF282" s="107"/>
      <c r="BG282" s="107"/>
    </row>
    <row r="283" spans="1:59" ht="13.5" customHeight="1" x14ac:dyDescent="0.25">
      <c r="A283" s="38"/>
      <c r="B283" s="38"/>
      <c r="C283" s="38"/>
      <c r="D283" s="38"/>
      <c r="E283" s="38"/>
      <c r="F283" s="38"/>
      <c r="G283" s="38"/>
      <c r="H283" s="38"/>
      <c r="I283" s="38"/>
      <c r="J283" s="38"/>
      <c r="K283" s="38"/>
      <c r="L283" s="38"/>
      <c r="M283" s="38"/>
      <c r="N283" s="38"/>
      <c r="O283" s="38"/>
      <c r="P283" s="38"/>
      <c r="Q283" s="38"/>
      <c r="R283" s="38"/>
      <c r="S283" s="77" t="s">
        <v>352</v>
      </c>
      <c r="T283" s="76" t="s">
        <v>561</v>
      </c>
      <c r="Y283" s="41"/>
      <c r="Z283" s="41"/>
      <c r="AA283" s="41"/>
      <c r="AB283" s="41"/>
      <c r="AC283" s="41"/>
      <c r="AD283" s="224" t="s">
        <v>277</v>
      </c>
      <c r="AE283" s="224" t="s">
        <v>647</v>
      </c>
      <c r="AF283" s="225" t="s">
        <v>2091</v>
      </c>
      <c r="AG283" s="223" t="s">
        <v>2309</v>
      </c>
      <c r="AH283" s="199">
        <v>281</v>
      </c>
      <c r="AI283" s="199" t="str">
        <f ca="1">IFERROR(VLOOKUP(NDD!$J$23,INDIRECT(AM282),5,FALSE),"")</f>
        <v/>
      </c>
      <c r="AJ283" s="199" t="str">
        <f t="shared" ca="1" si="38"/>
        <v/>
      </c>
      <c r="AK283" s="199" t="str">
        <f t="shared" ca="1" si="39"/>
        <v/>
      </c>
      <c r="AL283" s="209" t="str">
        <f t="shared" ca="1" si="40"/>
        <v/>
      </c>
      <c r="AM283" s="199" t="str">
        <f t="shared" ca="1" si="44"/>
        <v/>
      </c>
      <c r="AN283" s="204">
        <v>282</v>
      </c>
      <c r="AO283" s="204" t="str">
        <f ca="1">IFERROR(VLOOKUP(NDD!$J$28,INDIRECT(AR282),5,FALSE),"")</f>
        <v/>
      </c>
      <c r="AP283" s="205" t="str">
        <f t="shared" ca="1" si="41"/>
        <v/>
      </c>
      <c r="AQ283" s="204" t="str">
        <f t="shared" ca="1" si="42"/>
        <v/>
      </c>
      <c r="AR283" s="204" t="str">
        <f t="shared" ca="1" si="43"/>
        <v/>
      </c>
      <c r="AS283" s="40" t="s">
        <v>3045</v>
      </c>
      <c r="AT283" s="40"/>
      <c r="AU283" s="40" t="s">
        <v>3046</v>
      </c>
      <c r="AV283" s="40" t="s">
        <v>3047</v>
      </c>
      <c r="AW283" s="40" t="s">
        <v>2752</v>
      </c>
      <c r="AX283" s="38"/>
      <c r="AY283" s="38"/>
      <c r="AZ283" s="38"/>
      <c r="BA283" s="38"/>
      <c r="BD283" s="107"/>
      <c r="BE283" s="107"/>
      <c r="BF283" s="107"/>
      <c r="BG283" s="107"/>
    </row>
    <row r="284" spans="1:59" ht="13.5" customHeight="1" x14ac:dyDescent="0.25">
      <c r="A284" s="38"/>
      <c r="B284" s="38"/>
      <c r="C284" s="38"/>
      <c r="D284" s="38"/>
      <c r="E284" s="38"/>
      <c r="F284" s="38"/>
      <c r="G284" s="38"/>
      <c r="H284" s="38"/>
      <c r="I284" s="38"/>
      <c r="J284" s="38"/>
      <c r="K284" s="38"/>
      <c r="L284" s="38"/>
      <c r="M284" s="38"/>
      <c r="N284" s="38"/>
      <c r="O284" s="38"/>
      <c r="P284" s="38"/>
      <c r="Q284" s="38"/>
      <c r="R284" s="38"/>
      <c r="S284" s="77" t="s">
        <v>353</v>
      </c>
      <c r="T284" s="76" t="s">
        <v>561</v>
      </c>
      <c r="Y284" s="41"/>
      <c r="Z284" s="41"/>
      <c r="AA284" s="41"/>
      <c r="AB284" s="41"/>
      <c r="AC284" s="41"/>
      <c r="AD284" s="224" t="s">
        <v>277</v>
      </c>
      <c r="AE284" s="224" t="s">
        <v>648</v>
      </c>
      <c r="AF284" s="225" t="s">
        <v>2091</v>
      </c>
      <c r="AG284" s="223" t="s">
        <v>2310</v>
      </c>
      <c r="AH284" s="199">
        <v>282</v>
      </c>
      <c r="AI284" s="199" t="str">
        <f ca="1">IFERROR(VLOOKUP(NDD!$J$23,INDIRECT(AM283),5,FALSE),"")</f>
        <v/>
      </c>
      <c r="AJ284" s="199" t="str">
        <f t="shared" ref="AJ284:AJ347" ca="1" si="45">IFERROR(INDIRECT("AF"&amp;AI284+2),"")</f>
        <v/>
      </c>
      <c r="AK284" s="199" t="str">
        <f t="shared" ref="AK284:AK347" ca="1" si="46">IFERROR(INDIRECT("AE"&amp;AI284+2),"")</f>
        <v/>
      </c>
      <c r="AL284" s="209" t="str">
        <f t="shared" ref="AL284:AL347" ca="1" si="47">IFERROR(INDIRECT("AG"&amp;AI284+2),"")</f>
        <v/>
      </c>
      <c r="AM284" s="199" t="str">
        <f t="shared" ca="1" si="44"/>
        <v/>
      </c>
      <c r="AN284" s="204">
        <v>283</v>
      </c>
      <c r="AO284" s="204" t="str">
        <f ca="1">IFERROR(VLOOKUP(NDD!$J$28,INDIRECT(AR283),5,FALSE),"")</f>
        <v/>
      </c>
      <c r="AP284" s="205" t="str">
        <f t="shared" ca="1" si="41"/>
        <v/>
      </c>
      <c r="AQ284" s="204" t="str">
        <f t="shared" ca="1" si="42"/>
        <v/>
      </c>
      <c r="AR284" s="204" t="str">
        <f t="shared" ca="1" si="43"/>
        <v/>
      </c>
      <c r="AS284" s="40" t="s">
        <v>3048</v>
      </c>
      <c r="AT284" s="40"/>
      <c r="AU284" s="40" t="s">
        <v>3049</v>
      </c>
      <c r="AV284" s="40" t="s">
        <v>3050</v>
      </c>
      <c r="AW284" s="40" t="s">
        <v>2752</v>
      </c>
      <c r="AX284" s="38"/>
      <c r="AY284" s="38"/>
      <c r="AZ284" s="38"/>
      <c r="BA284" s="38"/>
      <c r="BD284" s="107"/>
      <c r="BE284" s="107"/>
      <c r="BF284" s="107"/>
      <c r="BG284" s="107"/>
    </row>
    <row r="285" spans="1:59" ht="13.5" customHeight="1" x14ac:dyDescent="0.25">
      <c r="A285" s="38"/>
      <c r="B285" s="38"/>
      <c r="C285" s="38"/>
      <c r="D285" s="38"/>
      <c r="E285" s="38"/>
      <c r="F285" s="38"/>
      <c r="G285" s="38"/>
      <c r="H285" s="38"/>
      <c r="I285" s="38"/>
      <c r="J285" s="38"/>
      <c r="K285" s="38"/>
      <c r="L285" s="38"/>
      <c r="M285" s="38"/>
      <c r="N285" s="38"/>
      <c r="O285" s="38"/>
      <c r="P285" s="38"/>
      <c r="Q285" s="38"/>
      <c r="R285" s="38"/>
      <c r="S285" s="77" t="s">
        <v>355</v>
      </c>
      <c r="T285" s="76" t="s">
        <v>561</v>
      </c>
      <c r="Y285" s="41"/>
      <c r="Z285" s="41"/>
      <c r="AA285" s="41"/>
      <c r="AB285" s="41"/>
      <c r="AC285" s="41"/>
      <c r="AD285" s="224" t="s">
        <v>277</v>
      </c>
      <c r="AE285" s="224" t="s">
        <v>2311</v>
      </c>
      <c r="AF285" s="225" t="s">
        <v>2091</v>
      </c>
      <c r="AG285" s="223" t="s">
        <v>2312</v>
      </c>
      <c r="AH285" s="199">
        <v>283</v>
      </c>
      <c r="AI285" s="199" t="str">
        <f ca="1">IFERROR(VLOOKUP(NDD!$J$23,INDIRECT(AM284),5,FALSE),"")</f>
        <v/>
      </c>
      <c r="AJ285" s="199" t="str">
        <f t="shared" ca="1" si="45"/>
        <v/>
      </c>
      <c r="AK285" s="199" t="str">
        <f t="shared" ca="1" si="46"/>
        <v/>
      </c>
      <c r="AL285" s="209" t="str">
        <f t="shared" ca="1" si="47"/>
        <v/>
      </c>
      <c r="AM285" s="199" t="str">
        <f t="shared" ca="1" si="44"/>
        <v/>
      </c>
      <c r="AN285" s="204">
        <v>284</v>
      </c>
      <c r="AO285" s="204" t="str">
        <f ca="1">IFERROR(VLOOKUP(NDD!$J$28,INDIRECT(AR284),5,FALSE),"")</f>
        <v/>
      </c>
      <c r="AP285" s="205" t="str">
        <f t="shared" ca="1" si="41"/>
        <v/>
      </c>
      <c r="AQ285" s="204" t="str">
        <f t="shared" ca="1" si="42"/>
        <v/>
      </c>
      <c r="AR285" s="204" t="str">
        <f t="shared" ca="1" si="43"/>
        <v/>
      </c>
      <c r="AS285" s="40" t="s">
        <v>1380</v>
      </c>
      <c r="AT285" s="40"/>
      <c r="AU285" s="40" t="s">
        <v>3865</v>
      </c>
      <c r="AV285" s="40" t="s">
        <v>4313</v>
      </c>
      <c r="AW285" s="40" t="s">
        <v>1381</v>
      </c>
      <c r="AX285" s="38"/>
      <c r="AY285" s="38"/>
      <c r="AZ285" s="38"/>
      <c r="BA285" s="38"/>
      <c r="BD285" s="107"/>
      <c r="BE285" s="107"/>
      <c r="BF285" s="107"/>
      <c r="BG285" s="107"/>
    </row>
    <row r="286" spans="1:59" ht="13.5" customHeight="1" x14ac:dyDescent="0.25">
      <c r="A286" s="38"/>
      <c r="B286" s="38"/>
      <c r="C286" s="38"/>
      <c r="D286" s="38"/>
      <c r="E286" s="38"/>
      <c r="F286" s="38"/>
      <c r="G286" s="38"/>
      <c r="H286" s="38"/>
      <c r="I286" s="38"/>
      <c r="J286" s="38"/>
      <c r="K286" s="38"/>
      <c r="L286" s="38"/>
      <c r="M286" s="38"/>
      <c r="N286" s="38"/>
      <c r="O286" s="38"/>
      <c r="P286" s="38"/>
      <c r="Q286" s="38"/>
      <c r="R286" s="38"/>
      <c r="S286" s="77" t="s">
        <v>2913</v>
      </c>
      <c r="T286" s="76"/>
      <c r="Y286" s="41"/>
      <c r="Z286" s="41"/>
      <c r="AA286" s="41"/>
      <c r="AB286" s="41"/>
      <c r="AC286" s="41"/>
      <c r="AD286" s="224" t="s">
        <v>277</v>
      </c>
      <c r="AE286" s="224" t="s">
        <v>2054</v>
      </c>
      <c r="AF286" s="225" t="s">
        <v>2051</v>
      </c>
      <c r="AG286" s="223" t="s">
        <v>3565</v>
      </c>
      <c r="AH286" s="199">
        <v>284</v>
      </c>
      <c r="AI286" s="199" t="str">
        <f ca="1">IFERROR(VLOOKUP(NDD!$J$23,INDIRECT(AM285),5,FALSE),"")</f>
        <v/>
      </c>
      <c r="AJ286" s="199" t="str">
        <f t="shared" ca="1" si="45"/>
        <v/>
      </c>
      <c r="AK286" s="199" t="str">
        <f t="shared" ca="1" si="46"/>
        <v/>
      </c>
      <c r="AL286" s="209" t="str">
        <f t="shared" ca="1" si="47"/>
        <v/>
      </c>
      <c r="AM286" s="199" t="str">
        <f t="shared" ca="1" si="44"/>
        <v/>
      </c>
      <c r="AN286" s="204">
        <v>285</v>
      </c>
      <c r="AO286" s="204" t="str">
        <f ca="1">IFERROR(VLOOKUP(NDD!$J$28,INDIRECT(AR285),5,FALSE),"")</f>
        <v/>
      </c>
      <c r="AP286" s="205" t="str">
        <f t="shared" ca="1" si="41"/>
        <v/>
      </c>
      <c r="AQ286" s="204" t="str">
        <f t="shared" ca="1" si="42"/>
        <v/>
      </c>
      <c r="AR286" s="204" t="str">
        <f t="shared" ca="1" si="43"/>
        <v/>
      </c>
      <c r="AS286" s="40" t="s">
        <v>3051</v>
      </c>
      <c r="AT286" s="40"/>
      <c r="AU286" s="40" t="s">
        <v>3052</v>
      </c>
      <c r="AV286" s="40" t="s">
        <v>3053</v>
      </c>
      <c r="AW286" s="40" t="s">
        <v>2770</v>
      </c>
      <c r="AX286" s="38"/>
      <c r="AY286" s="38"/>
      <c r="AZ286" s="38"/>
      <c r="BA286" s="38"/>
      <c r="BD286" s="107"/>
      <c r="BE286" s="107"/>
      <c r="BF286" s="107"/>
      <c r="BG286" s="107"/>
    </row>
    <row r="287" spans="1:59" ht="13.5" customHeight="1" x14ac:dyDescent="0.25">
      <c r="A287" s="38"/>
      <c r="B287" s="38"/>
      <c r="C287" s="38"/>
      <c r="D287" s="38"/>
      <c r="E287" s="38"/>
      <c r="F287" s="38"/>
      <c r="G287" s="38"/>
      <c r="H287" s="38"/>
      <c r="I287" s="38"/>
      <c r="J287" s="38"/>
      <c r="K287" s="38"/>
      <c r="L287" s="38"/>
      <c r="M287" s="38"/>
      <c r="N287" s="38"/>
      <c r="O287" s="38"/>
      <c r="P287" s="38"/>
      <c r="Q287" s="38"/>
      <c r="R287" s="38"/>
      <c r="S287" s="77" t="s">
        <v>2757</v>
      </c>
      <c r="T287" s="76"/>
      <c r="Y287" s="41"/>
      <c r="Z287" s="41"/>
      <c r="AA287" s="41"/>
      <c r="AB287" s="41"/>
      <c r="AC287" s="41"/>
      <c r="AD287" s="224" t="s">
        <v>277</v>
      </c>
      <c r="AE287" s="224" t="s">
        <v>684</v>
      </c>
      <c r="AF287" s="225" t="s">
        <v>2051</v>
      </c>
      <c r="AG287" s="223" t="s">
        <v>2313</v>
      </c>
      <c r="AH287" s="199">
        <v>285</v>
      </c>
      <c r="AI287" s="199" t="str">
        <f ca="1">IFERROR(VLOOKUP(NDD!$J$23,INDIRECT(AM286),5,FALSE),"")</f>
        <v/>
      </c>
      <c r="AJ287" s="199" t="str">
        <f t="shared" ca="1" si="45"/>
        <v/>
      </c>
      <c r="AK287" s="199" t="str">
        <f t="shared" ca="1" si="46"/>
        <v/>
      </c>
      <c r="AL287" s="209" t="str">
        <f t="shared" ca="1" si="47"/>
        <v/>
      </c>
      <c r="AM287" s="199" t="str">
        <f t="shared" ca="1" si="44"/>
        <v/>
      </c>
      <c r="AN287" s="204">
        <v>286</v>
      </c>
      <c r="AO287" s="204" t="str">
        <f ca="1">IFERROR(VLOOKUP(NDD!$J$28,INDIRECT(AR286),5,FALSE),"")</f>
        <v/>
      </c>
      <c r="AP287" s="205" t="str">
        <f t="shared" ca="1" si="41"/>
        <v/>
      </c>
      <c r="AQ287" s="204" t="str">
        <f t="shared" ca="1" si="42"/>
        <v/>
      </c>
      <c r="AR287" s="204" t="str">
        <f t="shared" ca="1" si="43"/>
        <v/>
      </c>
      <c r="AS287" s="40" t="s">
        <v>3054</v>
      </c>
      <c r="AT287" s="40"/>
      <c r="AU287" s="40" t="s">
        <v>455</v>
      </c>
      <c r="AV287" s="40" t="s">
        <v>3055</v>
      </c>
      <c r="AW287" s="40" t="s">
        <v>2770</v>
      </c>
      <c r="AX287" s="38"/>
      <c r="AY287" s="38"/>
      <c r="AZ287" s="38"/>
      <c r="BA287" s="38"/>
      <c r="BD287" s="107"/>
      <c r="BE287" s="107"/>
      <c r="BF287" s="107"/>
      <c r="BG287" s="107"/>
    </row>
    <row r="288" spans="1:59" ht="13.5" customHeight="1" x14ac:dyDescent="0.25">
      <c r="A288" s="38"/>
      <c r="B288" s="38"/>
      <c r="C288" s="38"/>
      <c r="D288" s="38"/>
      <c r="E288" s="38"/>
      <c r="F288" s="38"/>
      <c r="G288" s="38"/>
      <c r="H288" s="38"/>
      <c r="I288" s="38"/>
      <c r="J288" s="38"/>
      <c r="K288" s="38"/>
      <c r="L288" s="38"/>
      <c r="M288" s="38"/>
      <c r="N288" s="38"/>
      <c r="O288" s="38"/>
      <c r="P288" s="38"/>
      <c r="Q288" s="38"/>
      <c r="R288" s="38"/>
      <c r="S288" s="77" t="s">
        <v>356</v>
      </c>
      <c r="T288" s="76" t="s">
        <v>561</v>
      </c>
      <c r="Y288" s="41"/>
      <c r="Z288" s="41"/>
      <c r="AA288" s="41"/>
      <c r="AB288" s="41"/>
      <c r="AC288" s="41"/>
      <c r="AD288" s="224" t="s">
        <v>277</v>
      </c>
      <c r="AE288" s="224" t="s">
        <v>685</v>
      </c>
      <c r="AF288" s="225" t="s">
        <v>2051</v>
      </c>
      <c r="AG288" s="223" t="s">
        <v>2314</v>
      </c>
      <c r="AH288" s="199">
        <v>286</v>
      </c>
      <c r="AI288" s="199" t="str">
        <f ca="1">IFERROR(VLOOKUP(NDD!$J$23,INDIRECT(AM287),5,FALSE),"")</f>
        <v/>
      </c>
      <c r="AJ288" s="199" t="str">
        <f t="shared" ca="1" si="45"/>
        <v/>
      </c>
      <c r="AK288" s="199" t="str">
        <f t="shared" ca="1" si="46"/>
        <v/>
      </c>
      <c r="AL288" s="209" t="str">
        <f t="shared" ca="1" si="47"/>
        <v/>
      </c>
      <c r="AM288" s="199" t="str">
        <f t="shared" ca="1" si="44"/>
        <v/>
      </c>
      <c r="AN288" s="204">
        <v>287</v>
      </c>
      <c r="AO288" s="204" t="str">
        <f ca="1">IFERROR(VLOOKUP(NDD!$J$28,INDIRECT(AR287),5,FALSE),"")</f>
        <v/>
      </c>
      <c r="AP288" s="205" t="str">
        <f t="shared" ca="1" si="41"/>
        <v/>
      </c>
      <c r="AQ288" s="204" t="str">
        <f t="shared" ca="1" si="42"/>
        <v/>
      </c>
      <c r="AR288" s="204" t="str">
        <f t="shared" ca="1" si="43"/>
        <v/>
      </c>
      <c r="AS288" s="40" t="s">
        <v>1382</v>
      </c>
      <c r="AT288" s="40"/>
      <c r="AU288" s="40" t="s">
        <v>3056</v>
      </c>
      <c r="AV288" s="40" t="s">
        <v>1966</v>
      </c>
      <c r="AW288" s="40"/>
      <c r="AX288" s="38"/>
      <c r="AY288" s="38"/>
      <c r="AZ288" s="38"/>
      <c r="BA288" s="38"/>
      <c r="BD288" s="107"/>
      <c r="BE288" s="107"/>
      <c r="BF288" s="107"/>
      <c r="BG288" s="107"/>
    </row>
    <row r="289" spans="1:59" ht="13.5" customHeight="1" x14ac:dyDescent="0.25">
      <c r="A289" s="38"/>
      <c r="B289" s="38"/>
      <c r="C289" s="38"/>
      <c r="D289" s="38"/>
      <c r="E289" s="38"/>
      <c r="F289" s="38"/>
      <c r="G289" s="38"/>
      <c r="H289" s="38"/>
      <c r="I289" s="38"/>
      <c r="J289" s="38"/>
      <c r="K289" s="38"/>
      <c r="L289" s="38"/>
      <c r="M289" s="38"/>
      <c r="N289" s="38"/>
      <c r="O289" s="38"/>
      <c r="P289" s="38"/>
      <c r="Q289" s="38"/>
      <c r="R289" s="38"/>
      <c r="S289" s="77" t="s">
        <v>2936</v>
      </c>
      <c r="T289" s="76"/>
      <c r="Y289" s="41"/>
      <c r="Z289" s="41"/>
      <c r="AA289" s="41"/>
      <c r="AB289" s="41"/>
      <c r="AC289" s="41"/>
      <c r="AD289" s="224" t="s">
        <v>277</v>
      </c>
      <c r="AE289" s="224" t="s">
        <v>652</v>
      </c>
      <c r="AF289" s="225" t="s">
        <v>2051</v>
      </c>
      <c r="AG289" s="223" t="s">
        <v>2315</v>
      </c>
      <c r="AH289" s="199">
        <v>287</v>
      </c>
      <c r="AI289" s="199" t="str">
        <f ca="1">IFERROR(VLOOKUP(NDD!$J$23,INDIRECT(AM288),5,FALSE),"")</f>
        <v/>
      </c>
      <c r="AJ289" s="199" t="str">
        <f t="shared" ca="1" si="45"/>
        <v/>
      </c>
      <c r="AK289" s="199" t="str">
        <f t="shared" ca="1" si="46"/>
        <v/>
      </c>
      <c r="AL289" s="209" t="str">
        <f t="shared" ca="1" si="47"/>
        <v/>
      </c>
      <c r="AM289" s="199" t="str">
        <f t="shared" ca="1" si="44"/>
        <v/>
      </c>
      <c r="AN289" s="204">
        <v>288</v>
      </c>
      <c r="AO289" s="204" t="str">
        <f ca="1">IFERROR(VLOOKUP(NDD!$J$28,INDIRECT(AR288),5,FALSE),"")</f>
        <v/>
      </c>
      <c r="AP289" s="205" t="str">
        <f t="shared" ca="1" si="41"/>
        <v/>
      </c>
      <c r="AQ289" s="204" t="str">
        <f t="shared" ca="1" si="42"/>
        <v/>
      </c>
      <c r="AR289" s="204" t="str">
        <f t="shared" ca="1" si="43"/>
        <v/>
      </c>
      <c r="AS289" s="40" t="s">
        <v>3057</v>
      </c>
      <c r="AT289" s="40"/>
      <c r="AU289" s="40" t="s">
        <v>3058</v>
      </c>
      <c r="AV289" s="40" t="s">
        <v>3059</v>
      </c>
      <c r="AW289" s="40" t="s">
        <v>3060</v>
      </c>
      <c r="AX289" s="38"/>
      <c r="AY289" s="38"/>
      <c r="AZ289" s="38"/>
      <c r="BA289" s="38"/>
      <c r="BD289" s="107"/>
      <c r="BE289" s="107"/>
      <c r="BF289" s="107"/>
      <c r="BG289" s="107"/>
    </row>
    <row r="290" spans="1:59" ht="13.5" customHeight="1" x14ac:dyDescent="0.25">
      <c r="A290" s="38"/>
      <c r="B290" s="38"/>
      <c r="C290" s="38"/>
      <c r="D290" s="38"/>
      <c r="E290" s="38"/>
      <c r="F290" s="38"/>
      <c r="G290" s="38"/>
      <c r="H290" s="38"/>
      <c r="I290" s="38"/>
      <c r="J290" s="38"/>
      <c r="K290" s="38"/>
      <c r="L290" s="38"/>
      <c r="M290" s="38"/>
      <c r="N290" s="38"/>
      <c r="O290" s="38"/>
      <c r="P290" s="38"/>
      <c r="Q290" s="38"/>
      <c r="R290" s="38"/>
      <c r="S290" s="77" t="s">
        <v>2933</v>
      </c>
      <c r="T290" s="76"/>
      <c r="Y290" s="41"/>
      <c r="Z290" s="41"/>
      <c r="AA290" s="41"/>
      <c r="AB290" s="41"/>
      <c r="AC290" s="41"/>
      <c r="AD290" s="224" t="s">
        <v>277</v>
      </c>
      <c r="AE290" s="224" t="s">
        <v>653</v>
      </c>
      <c r="AF290" s="225" t="s">
        <v>2051</v>
      </c>
      <c r="AG290" s="223" t="s">
        <v>2316</v>
      </c>
      <c r="AH290" s="199">
        <v>288</v>
      </c>
      <c r="AI290" s="199" t="str">
        <f ca="1">IFERROR(VLOOKUP(NDD!$J$23,INDIRECT(AM289),5,FALSE),"")</f>
        <v/>
      </c>
      <c r="AJ290" s="199" t="str">
        <f t="shared" ca="1" si="45"/>
        <v/>
      </c>
      <c r="AK290" s="199" t="str">
        <f t="shared" ca="1" si="46"/>
        <v/>
      </c>
      <c r="AL290" s="209" t="str">
        <f t="shared" ca="1" si="47"/>
        <v/>
      </c>
      <c r="AM290" s="199" t="str">
        <f t="shared" ca="1" si="44"/>
        <v/>
      </c>
      <c r="AN290" s="204">
        <v>289</v>
      </c>
      <c r="AO290" s="204" t="str">
        <f ca="1">IFERROR(VLOOKUP(NDD!$J$28,INDIRECT(AR289),5,FALSE),"")</f>
        <v/>
      </c>
      <c r="AP290" s="205" t="str">
        <f t="shared" ca="1" si="41"/>
        <v/>
      </c>
      <c r="AQ290" s="204" t="str">
        <f t="shared" ca="1" si="42"/>
        <v/>
      </c>
      <c r="AR290" s="204" t="str">
        <f t="shared" ca="1" si="43"/>
        <v/>
      </c>
      <c r="AS290" s="40" t="s">
        <v>1157</v>
      </c>
      <c r="AT290" s="40"/>
      <c r="AU290" s="40" t="s">
        <v>3997</v>
      </c>
      <c r="AV290" s="40" t="s">
        <v>4314</v>
      </c>
      <c r="AW290" s="40" t="s">
        <v>123</v>
      </c>
      <c r="AX290" s="38"/>
      <c r="AY290" s="38"/>
      <c r="AZ290" s="38"/>
      <c r="BA290" s="38"/>
      <c r="BD290" s="107"/>
      <c r="BE290" s="107"/>
      <c r="BF290" s="107"/>
      <c r="BG290" s="107"/>
    </row>
    <row r="291" spans="1:59" ht="13.5" customHeight="1" x14ac:dyDescent="0.25">
      <c r="A291" s="38"/>
      <c r="B291" s="38"/>
      <c r="C291" s="38"/>
      <c r="D291" s="38"/>
      <c r="E291" s="38"/>
      <c r="F291" s="38"/>
      <c r="G291" s="38"/>
      <c r="H291" s="38"/>
      <c r="I291" s="38"/>
      <c r="J291" s="38"/>
      <c r="K291" s="38"/>
      <c r="L291" s="38"/>
      <c r="M291" s="38"/>
      <c r="N291" s="38"/>
      <c r="O291" s="38"/>
      <c r="P291" s="38"/>
      <c r="Q291" s="38"/>
      <c r="R291" s="38"/>
      <c r="S291" s="77" t="s">
        <v>2939</v>
      </c>
      <c r="T291" s="76"/>
      <c r="Y291" s="41"/>
      <c r="Z291" s="41"/>
      <c r="AA291" s="41"/>
      <c r="AB291" s="41"/>
      <c r="AC291" s="41"/>
      <c r="AD291" s="224" t="s">
        <v>277</v>
      </c>
      <c r="AE291" s="224" t="s">
        <v>686</v>
      </c>
      <c r="AF291" s="225" t="s">
        <v>2051</v>
      </c>
      <c r="AG291" s="223" t="s">
        <v>2317</v>
      </c>
      <c r="AH291" s="199">
        <v>289</v>
      </c>
      <c r="AI291" s="199" t="str">
        <f ca="1">IFERROR(VLOOKUP(NDD!$J$23,INDIRECT(AM290),5,FALSE),"")</f>
        <v/>
      </c>
      <c r="AJ291" s="199" t="str">
        <f t="shared" ca="1" si="45"/>
        <v/>
      </c>
      <c r="AK291" s="199" t="str">
        <f t="shared" ca="1" si="46"/>
        <v/>
      </c>
      <c r="AL291" s="209" t="str">
        <f t="shared" ca="1" si="47"/>
        <v/>
      </c>
      <c r="AM291" s="199" t="str">
        <f t="shared" ca="1" si="44"/>
        <v/>
      </c>
      <c r="AN291" s="204">
        <v>290</v>
      </c>
      <c r="AO291" s="204" t="str">
        <f ca="1">IFERROR(VLOOKUP(NDD!$J$28,INDIRECT(AR290),5,FALSE),"")</f>
        <v/>
      </c>
      <c r="AP291" s="205" t="str">
        <f t="shared" ca="1" si="41"/>
        <v/>
      </c>
      <c r="AQ291" s="204" t="str">
        <f t="shared" ca="1" si="42"/>
        <v/>
      </c>
      <c r="AR291" s="204" t="str">
        <f t="shared" ca="1" si="43"/>
        <v/>
      </c>
      <c r="AS291" s="40" t="s">
        <v>1383</v>
      </c>
      <c r="AT291" s="40"/>
      <c r="AU291" s="40" t="s">
        <v>3061</v>
      </c>
      <c r="AV291" s="40" t="s">
        <v>1967</v>
      </c>
      <c r="AW291" s="40"/>
      <c r="AX291" s="38"/>
      <c r="AY291" s="38"/>
      <c r="AZ291" s="38"/>
      <c r="BA291" s="38"/>
      <c r="BD291" s="107"/>
      <c r="BE291" s="107"/>
      <c r="BF291" s="107"/>
      <c r="BG291" s="107"/>
    </row>
    <row r="292" spans="1:59" ht="13.5" customHeight="1" x14ac:dyDescent="0.25">
      <c r="A292" s="38"/>
      <c r="B292" s="38"/>
      <c r="C292" s="38"/>
      <c r="D292" s="38"/>
      <c r="E292" s="38"/>
      <c r="F292" s="38"/>
      <c r="G292" s="38"/>
      <c r="H292" s="38"/>
      <c r="I292" s="38"/>
      <c r="J292" s="38"/>
      <c r="K292" s="38"/>
      <c r="L292" s="38"/>
      <c r="M292" s="38"/>
      <c r="N292" s="38"/>
      <c r="O292" s="38"/>
      <c r="P292" s="38"/>
      <c r="Q292" s="38"/>
      <c r="R292" s="38"/>
      <c r="S292" s="77" t="s">
        <v>3954</v>
      </c>
      <c r="T292" s="76"/>
      <c r="Y292" s="41"/>
      <c r="Z292" s="41"/>
      <c r="AA292" s="41"/>
      <c r="AB292" s="41"/>
      <c r="AC292" s="41"/>
      <c r="AD292" s="224" t="s">
        <v>277</v>
      </c>
      <c r="AE292" s="224" t="s">
        <v>2057</v>
      </c>
      <c r="AF292" s="225" t="s">
        <v>2052</v>
      </c>
      <c r="AG292" s="223" t="s">
        <v>2184</v>
      </c>
      <c r="AH292" s="199">
        <v>290</v>
      </c>
      <c r="AI292" s="199" t="str">
        <f ca="1">IFERROR(VLOOKUP(NDD!$J$23,INDIRECT(AM291),5,FALSE),"")</f>
        <v/>
      </c>
      <c r="AJ292" s="199" t="str">
        <f t="shared" ca="1" si="45"/>
        <v/>
      </c>
      <c r="AK292" s="199" t="str">
        <f t="shared" ca="1" si="46"/>
        <v/>
      </c>
      <c r="AL292" s="209" t="str">
        <f t="shared" ca="1" si="47"/>
        <v/>
      </c>
      <c r="AM292" s="199" t="str">
        <f t="shared" ca="1" si="44"/>
        <v/>
      </c>
      <c r="AN292" s="204">
        <v>291</v>
      </c>
      <c r="AO292" s="204" t="str">
        <f ca="1">IFERROR(VLOOKUP(NDD!$J$28,INDIRECT(AR291),5,FALSE),"")</f>
        <v/>
      </c>
      <c r="AP292" s="205" t="str">
        <f t="shared" ca="1" si="41"/>
        <v/>
      </c>
      <c r="AQ292" s="204" t="str">
        <f t="shared" ca="1" si="42"/>
        <v/>
      </c>
      <c r="AR292" s="204" t="str">
        <f t="shared" ca="1" si="43"/>
        <v/>
      </c>
      <c r="AS292" s="40" t="s">
        <v>3062</v>
      </c>
      <c r="AT292" s="40"/>
      <c r="AU292" s="40" t="s">
        <v>3063</v>
      </c>
      <c r="AV292" s="40" t="s">
        <v>3064</v>
      </c>
      <c r="AW292" s="40" t="s">
        <v>2759</v>
      </c>
      <c r="AX292" s="38"/>
      <c r="AY292" s="38"/>
      <c r="AZ292" s="38"/>
      <c r="BA292" s="38"/>
      <c r="BD292" s="107"/>
      <c r="BE292" s="107"/>
      <c r="BF292" s="107"/>
      <c r="BG292" s="107"/>
    </row>
    <row r="293" spans="1:59" ht="13.5" customHeight="1" x14ac:dyDescent="0.25">
      <c r="A293" s="38"/>
      <c r="B293" s="38"/>
      <c r="C293" s="38"/>
      <c r="D293" s="38"/>
      <c r="E293" s="38"/>
      <c r="F293" s="38"/>
      <c r="G293" s="38"/>
      <c r="H293" s="38"/>
      <c r="I293" s="38"/>
      <c r="J293" s="38"/>
      <c r="K293" s="38"/>
      <c r="L293" s="38"/>
      <c r="M293" s="38"/>
      <c r="N293" s="38"/>
      <c r="O293" s="38"/>
      <c r="P293" s="38"/>
      <c r="Q293" s="38"/>
      <c r="R293" s="38"/>
      <c r="S293" s="77" t="s">
        <v>2921</v>
      </c>
      <c r="T293" s="76"/>
      <c r="Y293" s="41"/>
      <c r="Z293" s="41"/>
      <c r="AA293" s="41"/>
      <c r="AB293" s="41"/>
      <c r="AC293" s="41"/>
      <c r="AD293" s="224" t="s">
        <v>277</v>
      </c>
      <c r="AE293" s="224" t="s">
        <v>2057</v>
      </c>
      <c r="AF293" s="225" t="s">
        <v>2052</v>
      </c>
      <c r="AG293" s="223" t="s">
        <v>3586</v>
      </c>
      <c r="AH293" s="199">
        <v>291</v>
      </c>
      <c r="AI293" s="199" t="str">
        <f ca="1">IFERROR(VLOOKUP(NDD!$J$23,INDIRECT(AM292),5,FALSE),"")</f>
        <v/>
      </c>
      <c r="AJ293" s="199" t="str">
        <f t="shared" ca="1" si="45"/>
        <v/>
      </c>
      <c r="AK293" s="199" t="str">
        <f t="shared" ca="1" si="46"/>
        <v/>
      </c>
      <c r="AL293" s="209" t="str">
        <f t="shared" ca="1" si="47"/>
        <v/>
      </c>
      <c r="AM293" s="199" t="str">
        <f t="shared" ca="1" si="44"/>
        <v/>
      </c>
      <c r="AN293" s="204">
        <v>292</v>
      </c>
      <c r="AO293" s="204" t="str">
        <f ca="1">IFERROR(VLOOKUP(NDD!$J$28,INDIRECT(AR292),5,FALSE),"")</f>
        <v/>
      </c>
      <c r="AP293" s="205" t="str">
        <f t="shared" ca="1" si="41"/>
        <v/>
      </c>
      <c r="AQ293" s="204" t="str">
        <f t="shared" ca="1" si="42"/>
        <v/>
      </c>
      <c r="AR293" s="204" t="str">
        <f t="shared" ca="1" si="43"/>
        <v/>
      </c>
      <c r="AS293" s="40" t="s">
        <v>1384</v>
      </c>
      <c r="AT293" s="40"/>
      <c r="AU293" s="40" t="s">
        <v>3874</v>
      </c>
      <c r="AV293" s="40" t="s">
        <v>4315</v>
      </c>
      <c r="AW293" s="40" t="s">
        <v>1385</v>
      </c>
      <c r="AX293" s="38"/>
      <c r="AY293" s="38"/>
      <c r="AZ293" s="38"/>
      <c r="BA293" s="38"/>
      <c r="BD293" s="107"/>
      <c r="BE293" s="107"/>
      <c r="BF293" s="107"/>
      <c r="BG293" s="107"/>
    </row>
    <row r="294" spans="1:59" ht="13.5" customHeight="1" x14ac:dyDescent="0.25">
      <c r="A294" s="38"/>
      <c r="B294" s="38"/>
      <c r="C294" s="38"/>
      <c r="D294" s="38"/>
      <c r="E294" s="38"/>
      <c r="F294" s="38"/>
      <c r="G294" s="38"/>
      <c r="H294" s="38"/>
      <c r="I294" s="38"/>
      <c r="J294" s="38"/>
      <c r="K294" s="38"/>
      <c r="L294" s="38"/>
      <c r="M294" s="38"/>
      <c r="N294" s="38"/>
      <c r="O294" s="38"/>
      <c r="P294" s="38"/>
      <c r="Q294" s="38"/>
      <c r="R294" s="38"/>
      <c r="S294" s="77" t="s">
        <v>3955</v>
      </c>
      <c r="T294" s="76"/>
      <c r="Y294" s="41"/>
      <c r="Z294" s="41"/>
      <c r="AA294" s="41"/>
      <c r="AB294" s="41"/>
      <c r="AC294" s="41"/>
      <c r="AD294" s="224" t="s">
        <v>277</v>
      </c>
      <c r="AE294" s="224" t="s">
        <v>2057</v>
      </c>
      <c r="AF294" s="225" t="s">
        <v>2052</v>
      </c>
      <c r="AG294" s="223" t="s">
        <v>2318</v>
      </c>
      <c r="AH294" s="199">
        <v>292</v>
      </c>
      <c r="AI294" s="199" t="str">
        <f ca="1">IFERROR(VLOOKUP(NDD!$J$23,INDIRECT(AM293),5,FALSE),"")</f>
        <v/>
      </c>
      <c r="AJ294" s="199" t="str">
        <f t="shared" ca="1" si="45"/>
        <v/>
      </c>
      <c r="AK294" s="199" t="str">
        <f t="shared" ca="1" si="46"/>
        <v/>
      </c>
      <c r="AL294" s="209" t="str">
        <f t="shared" ca="1" si="47"/>
        <v/>
      </c>
      <c r="AM294" s="199" t="str">
        <f t="shared" ca="1" si="44"/>
        <v/>
      </c>
      <c r="AN294" s="204">
        <v>293</v>
      </c>
      <c r="AO294" s="204" t="str">
        <f ca="1">IFERROR(VLOOKUP(NDD!$J$28,INDIRECT(AR293),5,FALSE),"")</f>
        <v/>
      </c>
      <c r="AP294" s="205" t="str">
        <f t="shared" ca="1" si="41"/>
        <v/>
      </c>
      <c r="AQ294" s="204" t="str">
        <f t="shared" ca="1" si="42"/>
        <v/>
      </c>
      <c r="AR294" s="204" t="str">
        <f t="shared" ca="1" si="43"/>
        <v/>
      </c>
      <c r="AS294" s="40" t="s">
        <v>3065</v>
      </c>
      <c r="AT294" s="40"/>
      <c r="AU294" s="40" t="s">
        <v>3066</v>
      </c>
      <c r="AV294" s="40" t="s">
        <v>3067</v>
      </c>
      <c r="AW294" s="40" t="s">
        <v>2770</v>
      </c>
      <c r="AX294" s="38"/>
      <c r="AY294" s="38"/>
      <c r="AZ294" s="38"/>
      <c r="BA294" s="38"/>
      <c r="BD294" s="107"/>
      <c r="BE294" s="107"/>
      <c r="BF294" s="107"/>
      <c r="BG294" s="107"/>
    </row>
    <row r="295" spans="1:59" ht="13.5" customHeight="1" x14ac:dyDescent="0.25">
      <c r="A295" s="38"/>
      <c r="B295" s="38"/>
      <c r="C295" s="38"/>
      <c r="D295" s="38"/>
      <c r="E295" s="38"/>
      <c r="F295" s="38"/>
      <c r="G295" s="38"/>
      <c r="H295" s="38"/>
      <c r="I295" s="38"/>
      <c r="J295" s="38"/>
      <c r="K295" s="38"/>
      <c r="L295" s="38"/>
      <c r="M295" s="38"/>
      <c r="N295" s="38"/>
      <c r="O295" s="38"/>
      <c r="P295" s="38"/>
      <c r="Q295" s="38"/>
      <c r="R295" s="38"/>
      <c r="S295" s="77" t="s">
        <v>3376</v>
      </c>
      <c r="T295" s="76"/>
      <c r="Y295" s="41"/>
      <c r="Z295" s="41"/>
      <c r="AA295" s="41"/>
      <c r="AB295" s="41"/>
      <c r="AC295" s="41"/>
      <c r="AD295" s="224" t="s">
        <v>277</v>
      </c>
      <c r="AE295" s="224" t="s">
        <v>2057</v>
      </c>
      <c r="AF295" s="225" t="s">
        <v>2052</v>
      </c>
      <c r="AG295" s="223" t="s">
        <v>2319</v>
      </c>
      <c r="AH295" s="199">
        <v>293</v>
      </c>
      <c r="AI295" s="199" t="str">
        <f ca="1">IFERROR(VLOOKUP(NDD!$J$23,INDIRECT(AM294),5,FALSE),"")</f>
        <v/>
      </c>
      <c r="AJ295" s="199" t="str">
        <f t="shared" ca="1" si="45"/>
        <v/>
      </c>
      <c r="AK295" s="199" t="str">
        <f t="shared" ca="1" si="46"/>
        <v/>
      </c>
      <c r="AL295" s="209" t="str">
        <f t="shared" ca="1" si="47"/>
        <v/>
      </c>
      <c r="AM295" s="199" t="str">
        <f t="shared" ca="1" si="44"/>
        <v/>
      </c>
      <c r="AN295" s="204">
        <v>294</v>
      </c>
      <c r="AO295" s="204" t="str">
        <f ca="1">IFERROR(VLOOKUP(NDD!$J$28,INDIRECT(AR294),5,FALSE),"")</f>
        <v/>
      </c>
      <c r="AP295" s="205" t="str">
        <f t="shared" ca="1" si="41"/>
        <v/>
      </c>
      <c r="AQ295" s="204" t="str">
        <f t="shared" ca="1" si="42"/>
        <v/>
      </c>
      <c r="AR295" s="204" t="str">
        <f t="shared" ca="1" si="43"/>
        <v/>
      </c>
      <c r="AS295" s="40" t="s">
        <v>1158</v>
      </c>
      <c r="AT295" s="40"/>
      <c r="AU295" s="40" t="s">
        <v>401</v>
      </c>
      <c r="AV295" s="40" t="s">
        <v>4316</v>
      </c>
      <c r="AW295" s="40" t="s">
        <v>179</v>
      </c>
      <c r="AX295" s="38"/>
      <c r="AY295" s="38"/>
      <c r="AZ295" s="38"/>
      <c r="BA295" s="38"/>
      <c r="BD295" s="107"/>
      <c r="BE295" s="107"/>
      <c r="BF295" s="107"/>
      <c r="BG295" s="107"/>
    </row>
    <row r="296" spans="1:59" ht="13.5" customHeight="1" x14ac:dyDescent="0.25">
      <c r="A296" s="38"/>
      <c r="B296" s="38"/>
      <c r="C296" s="38"/>
      <c r="D296" s="38"/>
      <c r="E296" s="38"/>
      <c r="F296" s="38"/>
      <c r="G296" s="38"/>
      <c r="H296" s="38"/>
      <c r="I296" s="38"/>
      <c r="J296" s="38"/>
      <c r="K296" s="38"/>
      <c r="L296" s="38"/>
      <c r="M296" s="38"/>
      <c r="N296" s="38"/>
      <c r="O296" s="38"/>
      <c r="P296" s="38"/>
      <c r="Q296" s="38"/>
      <c r="R296" s="38"/>
      <c r="S296" s="77" t="s">
        <v>3801</v>
      </c>
      <c r="T296" s="76"/>
      <c r="Y296" s="41"/>
      <c r="Z296" s="41"/>
      <c r="AA296" s="41"/>
      <c r="AB296" s="41"/>
      <c r="AC296" s="41"/>
      <c r="AD296" s="224" t="s">
        <v>277</v>
      </c>
      <c r="AE296" s="224" t="s">
        <v>2057</v>
      </c>
      <c r="AF296" s="225" t="s">
        <v>2052</v>
      </c>
      <c r="AG296" s="223" t="s">
        <v>2320</v>
      </c>
      <c r="AH296" s="199">
        <v>294</v>
      </c>
      <c r="AI296" s="199" t="str">
        <f ca="1">IFERROR(VLOOKUP(NDD!$J$23,INDIRECT(AM295),5,FALSE),"")</f>
        <v/>
      </c>
      <c r="AJ296" s="199" t="str">
        <f t="shared" ca="1" si="45"/>
        <v/>
      </c>
      <c r="AK296" s="199" t="str">
        <f t="shared" ca="1" si="46"/>
        <v/>
      </c>
      <c r="AL296" s="209" t="str">
        <f t="shared" ca="1" si="47"/>
        <v/>
      </c>
      <c r="AM296" s="199" t="str">
        <f t="shared" ca="1" si="44"/>
        <v/>
      </c>
      <c r="AN296" s="204">
        <v>295</v>
      </c>
      <c r="AO296" s="204" t="str">
        <f ca="1">IFERROR(VLOOKUP(NDD!$J$28,INDIRECT(AR295),5,FALSE),"")</f>
        <v/>
      </c>
      <c r="AP296" s="205" t="str">
        <f t="shared" ca="1" si="41"/>
        <v/>
      </c>
      <c r="AQ296" s="204" t="str">
        <f t="shared" ca="1" si="42"/>
        <v/>
      </c>
      <c r="AR296" s="204" t="str">
        <f t="shared" ca="1" si="43"/>
        <v/>
      </c>
      <c r="AS296" s="40" t="s">
        <v>1386</v>
      </c>
      <c r="AT296" s="40"/>
      <c r="AU296" s="40" t="s">
        <v>3999</v>
      </c>
      <c r="AV296" s="40" t="s">
        <v>4317</v>
      </c>
      <c r="AW296" s="40" t="s">
        <v>119</v>
      </c>
      <c r="AX296" s="38"/>
      <c r="AY296" s="38"/>
      <c r="AZ296" s="38"/>
      <c r="BA296" s="38"/>
      <c r="BD296" s="107"/>
      <c r="BE296" s="107"/>
      <c r="BF296" s="107"/>
      <c r="BG296" s="107"/>
    </row>
    <row r="297" spans="1:59" ht="13.5" customHeight="1" x14ac:dyDescent="0.25">
      <c r="A297" s="38"/>
      <c r="B297" s="38"/>
      <c r="C297" s="38"/>
      <c r="D297" s="38"/>
      <c r="E297" s="38"/>
      <c r="F297" s="38"/>
      <c r="G297" s="38"/>
      <c r="H297" s="38"/>
      <c r="I297" s="38"/>
      <c r="J297" s="38"/>
      <c r="K297" s="38"/>
      <c r="L297" s="38"/>
      <c r="M297" s="38"/>
      <c r="N297" s="38"/>
      <c r="O297" s="38"/>
      <c r="P297" s="38"/>
      <c r="Q297" s="38"/>
      <c r="R297" s="38"/>
      <c r="S297" s="77" t="s">
        <v>3956</v>
      </c>
      <c r="T297" s="76"/>
      <c r="Y297" s="41"/>
      <c r="Z297" s="41"/>
      <c r="AA297" s="41"/>
      <c r="AB297" s="41"/>
      <c r="AC297" s="41"/>
      <c r="AD297" s="224" t="s">
        <v>277</v>
      </c>
      <c r="AE297" s="224" t="s">
        <v>2057</v>
      </c>
      <c r="AF297" s="225" t="s">
        <v>2052</v>
      </c>
      <c r="AG297" s="223" t="s">
        <v>3587</v>
      </c>
      <c r="AH297" s="199">
        <v>295</v>
      </c>
      <c r="AI297" s="199" t="str">
        <f ca="1">IFERROR(VLOOKUP(NDD!$J$23,INDIRECT(AM296),5,FALSE),"")</f>
        <v/>
      </c>
      <c r="AJ297" s="199" t="str">
        <f t="shared" ca="1" si="45"/>
        <v/>
      </c>
      <c r="AK297" s="199" t="str">
        <f t="shared" ca="1" si="46"/>
        <v/>
      </c>
      <c r="AL297" s="209" t="str">
        <f t="shared" ca="1" si="47"/>
        <v/>
      </c>
      <c r="AM297" s="199" t="str">
        <f t="shared" ca="1" si="44"/>
        <v/>
      </c>
      <c r="AN297" s="204">
        <v>296</v>
      </c>
      <c r="AO297" s="204" t="str">
        <f ca="1">IFERROR(VLOOKUP(NDD!$J$28,INDIRECT(AR296),5,FALSE),"")</f>
        <v/>
      </c>
      <c r="AP297" s="205" t="str">
        <f t="shared" ca="1" si="41"/>
        <v/>
      </c>
      <c r="AQ297" s="204" t="str">
        <f t="shared" ca="1" si="42"/>
        <v/>
      </c>
      <c r="AR297" s="204" t="str">
        <f t="shared" ca="1" si="43"/>
        <v/>
      </c>
      <c r="AS297" s="40" t="s">
        <v>1387</v>
      </c>
      <c r="AT297" s="40"/>
      <c r="AU297" s="40" t="s">
        <v>3068</v>
      </c>
      <c r="AV297" s="40" t="s">
        <v>1968</v>
      </c>
      <c r="AW297" s="40"/>
      <c r="AX297" s="38"/>
      <c r="AY297" s="38"/>
      <c r="AZ297" s="38"/>
      <c r="BA297" s="38"/>
      <c r="BD297" s="107"/>
      <c r="BE297" s="107"/>
      <c r="BF297" s="107"/>
      <c r="BG297" s="107"/>
    </row>
    <row r="298" spans="1:59" ht="13.5" customHeight="1" x14ac:dyDescent="0.25">
      <c r="A298" s="38"/>
      <c r="B298" s="38"/>
      <c r="C298" s="38"/>
      <c r="D298" s="38"/>
      <c r="E298" s="38"/>
      <c r="F298" s="38"/>
      <c r="G298" s="38"/>
      <c r="H298" s="38"/>
      <c r="I298" s="38"/>
      <c r="J298" s="38"/>
      <c r="K298" s="38"/>
      <c r="L298" s="38"/>
      <c r="M298" s="38"/>
      <c r="N298" s="38"/>
      <c r="O298" s="38"/>
      <c r="P298" s="38"/>
      <c r="Q298" s="38"/>
      <c r="R298" s="38"/>
      <c r="S298" s="77" t="s">
        <v>3390</v>
      </c>
      <c r="T298" s="76"/>
      <c r="Y298" s="41"/>
      <c r="Z298" s="41"/>
      <c r="AA298" s="41"/>
      <c r="AB298" s="41"/>
      <c r="AC298" s="41"/>
      <c r="AD298" s="224" t="s">
        <v>277</v>
      </c>
      <c r="AE298" s="224" t="s">
        <v>2057</v>
      </c>
      <c r="AF298" s="225" t="s">
        <v>2052</v>
      </c>
      <c r="AG298" s="223" t="s">
        <v>2321</v>
      </c>
      <c r="AH298" s="199">
        <v>296</v>
      </c>
      <c r="AI298" s="199" t="str">
        <f ca="1">IFERROR(VLOOKUP(NDD!$J$23,INDIRECT(AM297),5,FALSE),"")</f>
        <v/>
      </c>
      <c r="AJ298" s="199" t="str">
        <f t="shared" ca="1" si="45"/>
        <v/>
      </c>
      <c r="AK298" s="199" t="str">
        <f t="shared" ca="1" si="46"/>
        <v/>
      </c>
      <c r="AL298" s="209" t="str">
        <f t="shared" ca="1" si="47"/>
        <v/>
      </c>
      <c r="AM298" s="199" t="str">
        <f t="shared" ca="1" si="44"/>
        <v/>
      </c>
      <c r="AN298" s="204">
        <v>297</v>
      </c>
      <c r="AO298" s="204" t="str">
        <f ca="1">IFERROR(VLOOKUP(NDD!$J$28,INDIRECT(AR297),5,FALSE),"")</f>
        <v/>
      </c>
      <c r="AP298" s="205" t="str">
        <f t="shared" ca="1" si="41"/>
        <v/>
      </c>
      <c r="AQ298" s="204" t="str">
        <f t="shared" ca="1" si="42"/>
        <v/>
      </c>
      <c r="AR298" s="204" t="str">
        <f t="shared" ca="1" si="43"/>
        <v/>
      </c>
      <c r="AS298" s="40" t="s">
        <v>1159</v>
      </c>
      <c r="AT298" s="40"/>
      <c r="AU298" s="40" t="s">
        <v>391</v>
      </c>
      <c r="AV298" s="40" t="s">
        <v>4318</v>
      </c>
      <c r="AW298" s="40" t="s">
        <v>146</v>
      </c>
      <c r="AX298" s="38"/>
      <c r="AY298" s="38"/>
      <c r="AZ298" s="38"/>
      <c r="BA298" s="38"/>
      <c r="BD298" s="107"/>
      <c r="BE298" s="107"/>
      <c r="BF298" s="107"/>
      <c r="BG298" s="107"/>
    </row>
    <row r="299" spans="1:59" ht="13.5" customHeight="1" x14ac:dyDescent="0.25">
      <c r="A299" s="38"/>
      <c r="B299" s="38"/>
      <c r="C299" s="38"/>
      <c r="D299" s="38"/>
      <c r="E299" s="38"/>
      <c r="F299" s="38"/>
      <c r="G299" s="38"/>
      <c r="H299" s="38"/>
      <c r="I299" s="38"/>
      <c r="J299" s="38"/>
      <c r="K299" s="38"/>
      <c r="L299" s="38"/>
      <c r="M299" s="38"/>
      <c r="N299" s="38"/>
      <c r="O299" s="38"/>
      <c r="P299" s="38"/>
      <c r="Q299" s="38"/>
      <c r="R299" s="38"/>
      <c r="S299" s="77" t="s">
        <v>2842</v>
      </c>
      <c r="T299" s="76"/>
      <c r="Y299" s="41"/>
      <c r="Z299" s="41"/>
      <c r="AA299" s="41"/>
      <c r="AB299" s="41"/>
      <c r="AC299" s="41"/>
      <c r="AD299" s="224" t="s">
        <v>277</v>
      </c>
      <c r="AE299" s="224" t="s">
        <v>656</v>
      </c>
      <c r="AF299" s="225" t="s">
        <v>2052</v>
      </c>
      <c r="AG299" s="223" t="s">
        <v>2322</v>
      </c>
      <c r="AH299" s="199">
        <v>297</v>
      </c>
      <c r="AI299" s="199" t="str">
        <f ca="1">IFERROR(VLOOKUP(NDD!$J$23,INDIRECT(AM298),5,FALSE),"")</f>
        <v/>
      </c>
      <c r="AJ299" s="199" t="str">
        <f t="shared" ca="1" si="45"/>
        <v/>
      </c>
      <c r="AK299" s="199" t="str">
        <f t="shared" ca="1" si="46"/>
        <v/>
      </c>
      <c r="AL299" s="209" t="str">
        <f t="shared" ca="1" si="47"/>
        <v/>
      </c>
      <c r="AM299" s="199" t="str">
        <f t="shared" ca="1" si="44"/>
        <v/>
      </c>
      <c r="AN299" s="204">
        <v>298</v>
      </c>
      <c r="AO299" s="204" t="str">
        <f ca="1">IFERROR(VLOOKUP(NDD!$J$28,INDIRECT(AR298),5,FALSE),"")</f>
        <v/>
      </c>
      <c r="AP299" s="205" t="str">
        <f t="shared" ca="1" si="41"/>
        <v/>
      </c>
      <c r="AQ299" s="204" t="str">
        <f t="shared" ca="1" si="42"/>
        <v/>
      </c>
      <c r="AR299" s="204" t="str">
        <f t="shared" ca="1" si="43"/>
        <v/>
      </c>
      <c r="AS299" s="40" t="s">
        <v>3069</v>
      </c>
      <c r="AT299" s="40"/>
      <c r="AU299" s="40" t="s">
        <v>3070</v>
      </c>
      <c r="AV299" s="40" t="s">
        <v>3071</v>
      </c>
      <c r="AW299" s="40" t="s">
        <v>2752</v>
      </c>
      <c r="AX299" s="38"/>
      <c r="AY299" s="38"/>
      <c r="AZ299" s="38"/>
      <c r="BA299" s="38"/>
      <c r="BD299" s="107"/>
      <c r="BE299" s="107"/>
      <c r="BF299" s="107"/>
      <c r="BG299" s="107"/>
    </row>
    <row r="300" spans="1:59" ht="13.5" customHeight="1" x14ac:dyDescent="0.25">
      <c r="A300" s="38"/>
      <c r="B300" s="38"/>
      <c r="C300" s="38"/>
      <c r="D300" s="38"/>
      <c r="E300" s="38"/>
      <c r="F300" s="38"/>
      <c r="G300" s="38"/>
      <c r="H300" s="38"/>
      <c r="I300" s="38"/>
      <c r="J300" s="38"/>
      <c r="K300" s="38"/>
      <c r="L300" s="38"/>
      <c r="M300" s="38"/>
      <c r="N300" s="38"/>
      <c r="O300" s="38"/>
      <c r="P300" s="38"/>
      <c r="Q300" s="38"/>
      <c r="R300" s="38"/>
      <c r="S300" s="77" t="s">
        <v>357</v>
      </c>
      <c r="T300" s="76" t="s">
        <v>549</v>
      </c>
      <c r="Y300" s="41"/>
      <c r="Z300" s="41"/>
      <c r="AA300" s="41"/>
      <c r="AB300" s="41"/>
      <c r="AC300" s="41"/>
      <c r="AD300" s="224" t="s">
        <v>277</v>
      </c>
      <c r="AE300" s="224" t="s">
        <v>679</v>
      </c>
      <c r="AF300" s="225" t="s">
        <v>2052</v>
      </c>
      <c r="AG300" s="223" t="s">
        <v>2323</v>
      </c>
      <c r="AH300" s="199">
        <v>298</v>
      </c>
      <c r="AI300" s="199" t="str">
        <f ca="1">IFERROR(VLOOKUP(NDD!$J$23,INDIRECT(AM299),5,FALSE),"")</f>
        <v/>
      </c>
      <c r="AJ300" s="199" t="str">
        <f t="shared" ca="1" si="45"/>
        <v/>
      </c>
      <c r="AK300" s="199" t="str">
        <f t="shared" ca="1" si="46"/>
        <v/>
      </c>
      <c r="AL300" s="209" t="str">
        <f t="shared" ca="1" si="47"/>
        <v/>
      </c>
      <c r="AM300" s="199" t="str">
        <f t="shared" ca="1" si="44"/>
        <v/>
      </c>
      <c r="AN300" s="204">
        <v>299</v>
      </c>
      <c r="AO300" s="204" t="str">
        <f ca="1">IFERROR(VLOOKUP(NDD!$J$28,INDIRECT(AR299),5,FALSE),"")</f>
        <v/>
      </c>
      <c r="AP300" s="205" t="str">
        <f t="shared" ca="1" si="41"/>
        <v/>
      </c>
      <c r="AQ300" s="204" t="str">
        <f t="shared" ca="1" si="42"/>
        <v/>
      </c>
      <c r="AR300" s="204" t="str">
        <f t="shared" ca="1" si="43"/>
        <v/>
      </c>
      <c r="AS300" s="40" t="s">
        <v>1388</v>
      </c>
      <c r="AT300" s="40"/>
      <c r="AU300" s="40" t="s">
        <v>3845</v>
      </c>
      <c r="AV300" s="40" t="s">
        <v>4319</v>
      </c>
      <c r="AW300" s="40" t="s">
        <v>169</v>
      </c>
      <c r="AX300" s="38"/>
      <c r="AY300" s="38"/>
      <c r="AZ300" s="38"/>
      <c r="BA300" s="38"/>
      <c r="BD300" s="107"/>
      <c r="BE300" s="107"/>
      <c r="BF300" s="107"/>
      <c r="BG300" s="107"/>
    </row>
    <row r="301" spans="1:59" ht="13.5" customHeight="1" x14ac:dyDescent="0.25">
      <c r="A301" s="38"/>
      <c r="B301" s="38"/>
      <c r="C301" s="38"/>
      <c r="D301" s="38"/>
      <c r="E301" s="38"/>
      <c r="F301" s="38"/>
      <c r="G301" s="38"/>
      <c r="H301" s="38"/>
      <c r="I301" s="38"/>
      <c r="J301" s="38"/>
      <c r="K301" s="38"/>
      <c r="L301" s="38"/>
      <c r="M301" s="38"/>
      <c r="N301" s="38"/>
      <c r="O301" s="38"/>
      <c r="P301" s="38"/>
      <c r="Q301" s="38"/>
      <c r="R301" s="38"/>
      <c r="S301" s="77" t="s">
        <v>3957</v>
      </c>
      <c r="T301" s="76"/>
      <c r="Y301" s="41"/>
      <c r="Z301" s="41"/>
      <c r="AA301" s="41"/>
      <c r="AB301" s="41"/>
      <c r="AC301" s="41"/>
      <c r="AD301" s="224" t="s">
        <v>277</v>
      </c>
      <c r="AE301" s="224" t="s">
        <v>657</v>
      </c>
      <c r="AF301" s="225" t="s">
        <v>2052</v>
      </c>
      <c r="AG301" s="223" t="s">
        <v>2324</v>
      </c>
      <c r="AH301" s="199">
        <v>299</v>
      </c>
      <c r="AI301" s="199" t="str">
        <f ca="1">IFERROR(VLOOKUP(NDD!$J$23,INDIRECT(AM300),5,FALSE),"")</f>
        <v/>
      </c>
      <c r="AJ301" s="199" t="str">
        <f t="shared" ca="1" si="45"/>
        <v/>
      </c>
      <c r="AK301" s="199" t="str">
        <f t="shared" ca="1" si="46"/>
        <v/>
      </c>
      <c r="AL301" s="209" t="str">
        <f t="shared" ca="1" si="47"/>
        <v/>
      </c>
      <c r="AM301" s="199" t="str">
        <f t="shared" ca="1" si="44"/>
        <v/>
      </c>
      <c r="AN301" s="204">
        <v>300</v>
      </c>
      <c r="AO301" s="204" t="str">
        <f ca="1">IFERROR(VLOOKUP(NDD!$J$28,INDIRECT(AR300),5,FALSE),"")</f>
        <v/>
      </c>
      <c r="AP301" s="205" t="str">
        <f t="shared" ca="1" si="41"/>
        <v/>
      </c>
      <c r="AQ301" s="204" t="str">
        <f t="shared" ca="1" si="42"/>
        <v/>
      </c>
      <c r="AR301" s="204" t="str">
        <f t="shared" ca="1" si="43"/>
        <v/>
      </c>
      <c r="AS301" s="40" t="s">
        <v>3072</v>
      </c>
      <c r="AT301" s="40"/>
      <c r="AU301" s="40" t="s">
        <v>3073</v>
      </c>
      <c r="AV301" s="40" t="s">
        <v>3074</v>
      </c>
      <c r="AW301" s="40" t="s">
        <v>2770</v>
      </c>
      <c r="AX301" s="38"/>
      <c r="AY301" s="38"/>
      <c r="AZ301" s="38"/>
      <c r="BA301" s="38"/>
      <c r="BD301" s="107"/>
      <c r="BE301" s="107"/>
      <c r="BF301" s="107"/>
      <c r="BG301" s="107"/>
    </row>
    <row r="302" spans="1:59" ht="13.5" customHeight="1" x14ac:dyDescent="0.25">
      <c r="A302" s="38"/>
      <c r="B302" s="38"/>
      <c r="C302" s="38"/>
      <c r="D302" s="38"/>
      <c r="E302" s="38"/>
      <c r="F302" s="38"/>
      <c r="G302" s="38"/>
      <c r="H302" s="38"/>
      <c r="I302" s="38"/>
      <c r="J302" s="38"/>
      <c r="K302" s="38"/>
      <c r="L302" s="38"/>
      <c r="M302" s="38"/>
      <c r="N302" s="38"/>
      <c r="O302" s="38"/>
      <c r="P302" s="38"/>
      <c r="Q302" s="38"/>
      <c r="R302" s="38"/>
      <c r="S302" s="77" t="s">
        <v>2938</v>
      </c>
      <c r="T302" s="76"/>
      <c r="Y302" s="41"/>
      <c r="Z302" s="41"/>
      <c r="AA302" s="41"/>
      <c r="AB302" s="41"/>
      <c r="AC302" s="41"/>
      <c r="AD302" s="224" t="s">
        <v>277</v>
      </c>
      <c r="AE302" s="224" t="s">
        <v>633</v>
      </c>
      <c r="AF302" s="225" t="s">
        <v>2052</v>
      </c>
      <c r="AG302" s="223" t="s">
        <v>3588</v>
      </c>
      <c r="AH302" s="199">
        <v>300</v>
      </c>
      <c r="AI302" s="199" t="str">
        <f ca="1">IFERROR(VLOOKUP(NDD!$J$23,INDIRECT(AM301),5,FALSE),"")</f>
        <v/>
      </c>
      <c r="AJ302" s="199" t="str">
        <f t="shared" ca="1" si="45"/>
        <v/>
      </c>
      <c r="AK302" s="199" t="str">
        <f t="shared" ca="1" si="46"/>
        <v/>
      </c>
      <c r="AL302" s="209" t="str">
        <f t="shared" ca="1" si="47"/>
        <v/>
      </c>
      <c r="AM302" s="199" t="str">
        <f t="shared" ca="1" si="44"/>
        <v/>
      </c>
      <c r="AN302" s="204">
        <v>301</v>
      </c>
      <c r="AO302" s="204" t="str">
        <f ca="1">IFERROR(VLOOKUP(NDD!$J$28,INDIRECT(AR301),5,FALSE),"")</f>
        <v/>
      </c>
      <c r="AP302" s="205" t="str">
        <f t="shared" ca="1" si="41"/>
        <v/>
      </c>
      <c r="AQ302" s="204" t="str">
        <f t="shared" ca="1" si="42"/>
        <v/>
      </c>
      <c r="AR302" s="204" t="str">
        <f t="shared" ca="1" si="43"/>
        <v/>
      </c>
      <c r="AS302" s="40" t="s">
        <v>3075</v>
      </c>
      <c r="AT302" s="40"/>
      <c r="AU302" s="40" t="s">
        <v>3076</v>
      </c>
      <c r="AV302" s="40" t="s">
        <v>3077</v>
      </c>
      <c r="AW302" s="40" t="s">
        <v>2770</v>
      </c>
      <c r="AX302" s="38"/>
      <c r="AY302" s="38"/>
      <c r="AZ302" s="38"/>
      <c r="BA302" s="38"/>
      <c r="BD302" s="107"/>
      <c r="BE302" s="107"/>
      <c r="BF302" s="107"/>
      <c r="BG302" s="107"/>
    </row>
    <row r="303" spans="1:59" ht="13.5" customHeight="1" x14ac:dyDescent="0.25">
      <c r="A303" s="38"/>
      <c r="B303" s="38"/>
      <c r="C303" s="38"/>
      <c r="D303" s="38"/>
      <c r="E303" s="38"/>
      <c r="F303" s="38"/>
      <c r="G303" s="38"/>
      <c r="H303" s="38"/>
      <c r="I303" s="38"/>
      <c r="J303" s="38"/>
      <c r="K303" s="38"/>
      <c r="L303" s="38"/>
      <c r="M303" s="38"/>
      <c r="N303" s="38"/>
      <c r="O303" s="38"/>
      <c r="P303" s="38"/>
      <c r="Q303" s="38"/>
      <c r="R303" s="38"/>
      <c r="S303" s="77" t="s">
        <v>2915</v>
      </c>
      <c r="T303" s="76"/>
      <c r="Y303" s="41"/>
      <c r="Z303" s="41"/>
      <c r="AA303" s="41"/>
      <c r="AB303" s="41"/>
      <c r="AC303" s="41"/>
      <c r="AD303" s="224" t="s">
        <v>277</v>
      </c>
      <c r="AE303" s="224" t="s">
        <v>708</v>
      </c>
      <c r="AF303" s="225" t="s">
        <v>2052</v>
      </c>
      <c r="AG303" s="223" t="s">
        <v>2325</v>
      </c>
      <c r="AH303" s="199">
        <v>301</v>
      </c>
      <c r="AI303" s="199" t="str">
        <f ca="1">IFERROR(VLOOKUP(NDD!$J$23,INDIRECT(AM302),5,FALSE),"")</f>
        <v/>
      </c>
      <c r="AJ303" s="199" t="str">
        <f t="shared" ca="1" si="45"/>
        <v/>
      </c>
      <c r="AK303" s="199" t="str">
        <f t="shared" ca="1" si="46"/>
        <v/>
      </c>
      <c r="AL303" s="209" t="str">
        <f t="shared" ca="1" si="47"/>
        <v/>
      </c>
      <c r="AM303" s="199" t="str">
        <f t="shared" ca="1" si="44"/>
        <v/>
      </c>
      <c r="AN303" s="204">
        <v>302</v>
      </c>
      <c r="AO303" s="204" t="str">
        <f ca="1">IFERROR(VLOOKUP(NDD!$J$28,INDIRECT(AR302),5,FALSE),"")</f>
        <v/>
      </c>
      <c r="AP303" s="205" t="str">
        <f t="shared" ca="1" si="41"/>
        <v/>
      </c>
      <c r="AQ303" s="204" t="str">
        <f t="shared" ca="1" si="42"/>
        <v/>
      </c>
      <c r="AR303" s="204" t="str">
        <f t="shared" ca="1" si="43"/>
        <v/>
      </c>
      <c r="AS303" s="40" t="s">
        <v>1389</v>
      </c>
      <c r="AT303" s="40"/>
      <c r="AU303" s="40" t="s">
        <v>3996</v>
      </c>
      <c r="AV303" s="40" t="s">
        <v>4320</v>
      </c>
      <c r="AW303" s="40" t="s">
        <v>129</v>
      </c>
      <c r="AX303" s="38"/>
      <c r="AY303" s="38"/>
      <c r="AZ303" s="38"/>
      <c r="BA303" s="38"/>
      <c r="BD303" s="107"/>
      <c r="BE303" s="107"/>
      <c r="BF303" s="107"/>
      <c r="BG303" s="107"/>
    </row>
    <row r="304" spans="1:59" ht="13.5" customHeight="1" x14ac:dyDescent="0.25">
      <c r="A304" s="38"/>
      <c r="B304" s="38"/>
      <c r="C304" s="38"/>
      <c r="D304" s="38"/>
      <c r="E304" s="38"/>
      <c r="F304" s="38"/>
      <c r="G304" s="38"/>
      <c r="H304" s="38"/>
      <c r="I304" s="38"/>
      <c r="J304" s="38"/>
      <c r="K304" s="38"/>
      <c r="L304" s="38"/>
      <c r="M304" s="38"/>
      <c r="N304" s="38"/>
      <c r="O304" s="38"/>
      <c r="P304" s="38"/>
      <c r="Q304" s="38"/>
      <c r="R304" s="38"/>
      <c r="S304" s="77" t="s">
        <v>2901</v>
      </c>
      <c r="T304" s="76"/>
      <c r="Y304" s="41"/>
      <c r="Z304" s="41"/>
      <c r="AA304" s="41"/>
      <c r="AB304" s="41"/>
      <c r="AC304" s="41"/>
      <c r="AD304" s="224" t="s">
        <v>277</v>
      </c>
      <c r="AE304" s="224" t="s">
        <v>687</v>
      </c>
      <c r="AF304" s="225" t="s">
        <v>2052</v>
      </c>
      <c r="AG304" s="223" t="s">
        <v>2326</v>
      </c>
      <c r="AH304" s="199">
        <v>302</v>
      </c>
      <c r="AI304" s="199" t="str">
        <f ca="1">IFERROR(VLOOKUP(NDD!$J$23,INDIRECT(AM303),5,FALSE),"")</f>
        <v/>
      </c>
      <c r="AJ304" s="199" t="str">
        <f t="shared" ca="1" si="45"/>
        <v/>
      </c>
      <c r="AK304" s="199" t="str">
        <f t="shared" ca="1" si="46"/>
        <v/>
      </c>
      <c r="AL304" s="209" t="str">
        <f t="shared" ca="1" si="47"/>
        <v/>
      </c>
      <c r="AM304" s="199" t="str">
        <f t="shared" ca="1" si="44"/>
        <v/>
      </c>
      <c r="AN304" s="204">
        <v>303</v>
      </c>
      <c r="AO304" s="204" t="str">
        <f ca="1">IFERROR(VLOOKUP(NDD!$J$28,INDIRECT(AR303),5,FALSE),"")</f>
        <v/>
      </c>
      <c r="AP304" s="205" t="str">
        <f t="shared" ca="1" si="41"/>
        <v/>
      </c>
      <c r="AQ304" s="204" t="str">
        <f t="shared" ca="1" si="42"/>
        <v/>
      </c>
      <c r="AR304" s="204" t="str">
        <f t="shared" ca="1" si="43"/>
        <v/>
      </c>
      <c r="AS304" s="40" t="s">
        <v>3078</v>
      </c>
      <c r="AT304" s="40"/>
      <c r="AU304" s="40" t="s">
        <v>3079</v>
      </c>
      <c r="AV304" s="40" t="s">
        <v>3080</v>
      </c>
      <c r="AW304" s="40" t="s">
        <v>2770</v>
      </c>
      <c r="AX304" s="38"/>
      <c r="AY304" s="38"/>
      <c r="AZ304" s="38"/>
      <c r="BA304" s="38"/>
      <c r="BD304" s="107"/>
      <c r="BE304" s="107"/>
      <c r="BF304" s="107"/>
      <c r="BG304" s="107"/>
    </row>
    <row r="305" spans="1:59" ht="13.5" customHeight="1" x14ac:dyDescent="0.25">
      <c r="A305" s="38"/>
      <c r="B305" s="38"/>
      <c r="C305" s="38"/>
      <c r="D305" s="38"/>
      <c r="E305" s="38"/>
      <c r="F305" s="38"/>
      <c r="G305" s="38"/>
      <c r="H305" s="38"/>
      <c r="I305" s="38"/>
      <c r="J305" s="38"/>
      <c r="K305" s="38"/>
      <c r="L305" s="38"/>
      <c r="M305" s="38"/>
      <c r="N305" s="38"/>
      <c r="O305" s="38"/>
      <c r="P305" s="38"/>
      <c r="Q305" s="38"/>
      <c r="R305" s="38"/>
      <c r="S305" s="77" t="s">
        <v>3269</v>
      </c>
      <c r="T305" s="76"/>
      <c r="Y305" s="41"/>
      <c r="Z305" s="41"/>
      <c r="AA305" s="41"/>
      <c r="AB305" s="41"/>
      <c r="AC305" s="41"/>
      <c r="AD305" s="224" t="s">
        <v>277</v>
      </c>
      <c r="AE305" s="224" t="s">
        <v>2327</v>
      </c>
      <c r="AF305" s="225" t="s">
        <v>2052</v>
      </c>
      <c r="AG305" s="223" t="s">
        <v>2328</v>
      </c>
      <c r="AH305" s="199">
        <v>303</v>
      </c>
      <c r="AI305" s="199" t="str">
        <f ca="1">IFERROR(VLOOKUP(NDD!$J$23,INDIRECT(AM304),5,FALSE),"")</f>
        <v/>
      </c>
      <c r="AJ305" s="199" t="str">
        <f t="shared" ca="1" si="45"/>
        <v/>
      </c>
      <c r="AK305" s="199" t="str">
        <f t="shared" ca="1" si="46"/>
        <v/>
      </c>
      <c r="AL305" s="209" t="str">
        <f t="shared" ca="1" si="47"/>
        <v/>
      </c>
      <c r="AM305" s="199" t="str">
        <f t="shared" ca="1" si="44"/>
        <v/>
      </c>
      <c r="AN305" s="204">
        <v>304</v>
      </c>
      <c r="AO305" s="204" t="str">
        <f ca="1">IFERROR(VLOOKUP(NDD!$J$28,INDIRECT(AR304),5,FALSE),"")</f>
        <v/>
      </c>
      <c r="AP305" s="205" t="str">
        <f t="shared" ca="1" si="41"/>
        <v/>
      </c>
      <c r="AQ305" s="204" t="str">
        <f t="shared" ca="1" si="42"/>
        <v/>
      </c>
      <c r="AR305" s="204" t="str">
        <f t="shared" ca="1" si="43"/>
        <v/>
      </c>
      <c r="AS305" s="40" t="s">
        <v>1390</v>
      </c>
      <c r="AT305" s="40"/>
      <c r="AU305" s="40" t="s">
        <v>3995</v>
      </c>
      <c r="AV305" s="40" t="s">
        <v>4321</v>
      </c>
      <c r="AW305" s="40" t="s">
        <v>178</v>
      </c>
      <c r="AX305" s="38"/>
      <c r="AY305" s="38"/>
      <c r="AZ305" s="38"/>
      <c r="BA305" s="38"/>
      <c r="BD305" s="107"/>
      <c r="BE305" s="107"/>
      <c r="BF305" s="107"/>
      <c r="BG305" s="107"/>
    </row>
    <row r="306" spans="1:59" ht="13.5" customHeight="1" x14ac:dyDescent="0.25">
      <c r="A306" s="38"/>
      <c r="B306" s="38"/>
      <c r="C306" s="38"/>
      <c r="D306" s="38"/>
      <c r="E306" s="38"/>
      <c r="F306" s="38"/>
      <c r="G306" s="38"/>
      <c r="H306" s="38"/>
      <c r="I306" s="38"/>
      <c r="J306" s="38"/>
      <c r="K306" s="38"/>
      <c r="L306" s="38"/>
      <c r="M306" s="38"/>
      <c r="N306" s="38"/>
      <c r="O306" s="38"/>
      <c r="P306" s="38"/>
      <c r="Q306" s="38"/>
      <c r="R306" s="38"/>
      <c r="S306" s="77" t="s">
        <v>3187</v>
      </c>
      <c r="T306" s="76"/>
      <c r="Y306" s="41"/>
      <c r="Z306" s="41"/>
      <c r="AA306" s="41"/>
      <c r="AB306" s="41"/>
      <c r="AC306" s="41"/>
      <c r="AD306" s="224" t="s">
        <v>277</v>
      </c>
      <c r="AE306" s="224" t="s">
        <v>3589</v>
      </c>
      <c r="AF306" s="225" t="s">
        <v>2092</v>
      </c>
      <c r="AG306" s="223" t="s">
        <v>3590</v>
      </c>
      <c r="AH306" s="199">
        <v>304</v>
      </c>
      <c r="AI306" s="199" t="str">
        <f ca="1">IFERROR(VLOOKUP(NDD!$J$23,INDIRECT(AM305),5,FALSE),"")</f>
        <v/>
      </c>
      <c r="AJ306" s="199" t="str">
        <f t="shared" ca="1" si="45"/>
        <v/>
      </c>
      <c r="AK306" s="199" t="str">
        <f t="shared" ca="1" si="46"/>
        <v/>
      </c>
      <c r="AL306" s="209" t="str">
        <f t="shared" ca="1" si="47"/>
        <v/>
      </c>
      <c r="AM306" s="199" t="str">
        <f t="shared" ca="1" si="44"/>
        <v/>
      </c>
      <c r="AN306" s="204">
        <v>305</v>
      </c>
      <c r="AO306" s="204" t="str">
        <f ca="1">IFERROR(VLOOKUP(NDD!$J$28,INDIRECT(AR305),5,FALSE),"")</f>
        <v/>
      </c>
      <c r="AP306" s="205" t="str">
        <f t="shared" ca="1" si="41"/>
        <v/>
      </c>
      <c r="AQ306" s="204" t="str">
        <f t="shared" ca="1" si="42"/>
        <v/>
      </c>
      <c r="AR306" s="204" t="str">
        <f t="shared" ca="1" si="43"/>
        <v/>
      </c>
      <c r="AS306" s="40" t="s">
        <v>1391</v>
      </c>
      <c r="AT306" s="40"/>
      <c r="AU306" s="40" t="s">
        <v>3081</v>
      </c>
      <c r="AV306" s="40" t="s">
        <v>1969</v>
      </c>
      <c r="AW306" s="40"/>
      <c r="AX306" s="38"/>
      <c r="AY306" s="38"/>
      <c r="AZ306" s="38"/>
      <c r="BA306" s="38"/>
      <c r="BD306" s="107"/>
      <c r="BE306" s="107"/>
      <c r="BF306" s="107"/>
      <c r="BG306" s="107"/>
    </row>
    <row r="307" spans="1:59" ht="13.5" customHeight="1" x14ac:dyDescent="0.25">
      <c r="A307" s="38"/>
      <c r="B307" s="38"/>
      <c r="C307" s="38"/>
      <c r="D307" s="38"/>
      <c r="E307" s="38"/>
      <c r="F307" s="38"/>
      <c r="G307" s="38"/>
      <c r="H307" s="38"/>
      <c r="I307" s="38"/>
      <c r="J307" s="38"/>
      <c r="K307" s="38"/>
      <c r="L307" s="38"/>
      <c r="M307" s="38"/>
      <c r="N307" s="38"/>
      <c r="O307" s="38"/>
      <c r="P307" s="38"/>
      <c r="Q307" s="38"/>
      <c r="R307" s="38"/>
      <c r="S307" s="77" t="s">
        <v>3037</v>
      </c>
      <c r="T307" s="76"/>
      <c r="Y307" s="41"/>
      <c r="Z307" s="41"/>
      <c r="AA307" s="41"/>
      <c r="AB307" s="41"/>
      <c r="AC307" s="41"/>
      <c r="AD307" s="224" t="s">
        <v>277</v>
      </c>
      <c r="AE307" s="224" t="s">
        <v>659</v>
      </c>
      <c r="AF307" s="225" t="s">
        <v>2092</v>
      </c>
      <c r="AG307" s="223" t="s">
        <v>2329</v>
      </c>
      <c r="AH307" s="199">
        <v>305</v>
      </c>
      <c r="AI307" s="199" t="str">
        <f ca="1">IFERROR(VLOOKUP(NDD!$J$23,INDIRECT(AM306),5,FALSE),"")</f>
        <v/>
      </c>
      <c r="AJ307" s="199" t="str">
        <f t="shared" ca="1" si="45"/>
        <v/>
      </c>
      <c r="AK307" s="199" t="str">
        <f t="shared" ca="1" si="46"/>
        <v/>
      </c>
      <c r="AL307" s="209" t="str">
        <f t="shared" ca="1" si="47"/>
        <v/>
      </c>
      <c r="AM307" s="199" t="str">
        <f t="shared" ca="1" si="44"/>
        <v/>
      </c>
      <c r="AN307" s="204">
        <v>306</v>
      </c>
      <c r="AO307" s="204" t="str">
        <f ca="1">IFERROR(VLOOKUP(NDD!$J$28,INDIRECT(AR306),5,FALSE),"")</f>
        <v/>
      </c>
      <c r="AP307" s="205" t="str">
        <f t="shared" ca="1" si="41"/>
        <v/>
      </c>
      <c r="AQ307" s="204" t="str">
        <f t="shared" ca="1" si="42"/>
        <v/>
      </c>
      <c r="AR307" s="204" t="str">
        <f t="shared" ca="1" si="43"/>
        <v/>
      </c>
      <c r="AS307" s="40" t="s">
        <v>3082</v>
      </c>
      <c r="AT307" s="40"/>
      <c r="AU307" s="40" t="s">
        <v>3083</v>
      </c>
      <c r="AV307" s="40" t="s">
        <v>3084</v>
      </c>
      <c r="AW307" s="40" t="s">
        <v>2759</v>
      </c>
      <c r="AX307" s="38"/>
      <c r="AY307" s="38"/>
      <c r="AZ307" s="38"/>
      <c r="BA307" s="38"/>
      <c r="BD307" s="107"/>
      <c r="BE307" s="107"/>
      <c r="BF307" s="107"/>
      <c r="BG307" s="107"/>
    </row>
    <row r="308" spans="1:59" ht="13.5" customHeight="1" x14ac:dyDescent="0.25">
      <c r="A308" s="38"/>
      <c r="B308" s="38"/>
      <c r="C308" s="38"/>
      <c r="D308" s="38"/>
      <c r="E308" s="38"/>
      <c r="F308" s="38"/>
      <c r="G308" s="38"/>
      <c r="H308" s="38"/>
      <c r="I308" s="38"/>
      <c r="J308" s="38"/>
      <c r="K308" s="38"/>
      <c r="L308" s="38"/>
      <c r="M308" s="38"/>
      <c r="N308" s="38"/>
      <c r="O308" s="38"/>
      <c r="P308" s="38"/>
      <c r="Q308" s="38"/>
      <c r="R308" s="38"/>
      <c r="S308" s="77" t="s">
        <v>2916</v>
      </c>
      <c r="T308" s="76"/>
      <c r="Y308" s="41"/>
      <c r="Z308" s="41"/>
      <c r="AA308" s="41"/>
      <c r="AB308" s="41"/>
      <c r="AC308" s="41"/>
      <c r="AD308" s="224" t="s">
        <v>277</v>
      </c>
      <c r="AE308" s="224" t="s">
        <v>730</v>
      </c>
      <c r="AF308" s="225" t="s">
        <v>2092</v>
      </c>
      <c r="AG308" s="223" t="s">
        <v>2330</v>
      </c>
      <c r="AH308" s="199">
        <v>306</v>
      </c>
      <c r="AI308" s="199" t="str">
        <f ca="1">IFERROR(VLOOKUP(NDD!$J$23,INDIRECT(AM307),5,FALSE),"")</f>
        <v/>
      </c>
      <c r="AJ308" s="199" t="str">
        <f t="shared" ca="1" si="45"/>
        <v/>
      </c>
      <c r="AK308" s="199" t="str">
        <f t="shared" ca="1" si="46"/>
        <v/>
      </c>
      <c r="AL308" s="209" t="str">
        <f t="shared" ca="1" si="47"/>
        <v/>
      </c>
      <c r="AM308" s="199" t="str">
        <f t="shared" ca="1" si="44"/>
        <v/>
      </c>
      <c r="AN308" s="204">
        <v>307</v>
      </c>
      <c r="AO308" s="204" t="str">
        <f ca="1">IFERROR(VLOOKUP(NDD!$J$28,INDIRECT(AR307),5,FALSE),"")</f>
        <v/>
      </c>
      <c r="AP308" s="205" t="str">
        <f t="shared" ca="1" si="41"/>
        <v/>
      </c>
      <c r="AQ308" s="204" t="str">
        <f t="shared" ca="1" si="42"/>
        <v/>
      </c>
      <c r="AR308" s="204" t="str">
        <f t="shared" ca="1" si="43"/>
        <v/>
      </c>
      <c r="AS308" s="40" t="s">
        <v>1160</v>
      </c>
      <c r="AT308" s="40"/>
      <c r="AU308" s="40" t="s">
        <v>3875</v>
      </c>
      <c r="AV308" s="40" t="s">
        <v>4322</v>
      </c>
      <c r="AW308" s="40" t="s">
        <v>871</v>
      </c>
      <c r="AX308" s="38"/>
      <c r="AY308" s="38"/>
      <c r="AZ308" s="38"/>
      <c r="BA308" s="38"/>
      <c r="BD308" s="107"/>
      <c r="BE308" s="107"/>
      <c r="BF308" s="107"/>
      <c r="BG308" s="107"/>
    </row>
    <row r="309" spans="1:59" ht="13.5" customHeight="1" x14ac:dyDescent="0.25">
      <c r="A309" s="38"/>
      <c r="B309" s="38"/>
      <c r="C309" s="38"/>
      <c r="D309" s="38"/>
      <c r="E309" s="38"/>
      <c r="F309" s="38"/>
      <c r="G309" s="38"/>
      <c r="H309" s="38"/>
      <c r="I309" s="38"/>
      <c r="J309" s="38"/>
      <c r="K309" s="38"/>
      <c r="L309" s="38"/>
      <c r="M309" s="38"/>
      <c r="N309" s="38"/>
      <c r="O309" s="38"/>
      <c r="P309" s="38"/>
      <c r="Q309" s="38"/>
      <c r="R309" s="38"/>
      <c r="S309" s="77" t="s">
        <v>3958</v>
      </c>
      <c r="T309" s="76"/>
      <c r="Y309" s="41"/>
      <c r="Z309" s="41"/>
      <c r="AA309" s="41"/>
      <c r="AB309" s="41"/>
      <c r="AC309" s="41"/>
      <c r="AD309" s="224" t="s">
        <v>277</v>
      </c>
      <c r="AE309" s="224" t="s">
        <v>660</v>
      </c>
      <c r="AF309" s="225" t="s">
        <v>2092</v>
      </c>
      <c r="AG309" s="223" t="s">
        <v>2331</v>
      </c>
      <c r="AH309" s="199">
        <v>307</v>
      </c>
      <c r="AI309" s="199" t="str">
        <f ca="1">IFERROR(VLOOKUP(NDD!$J$23,INDIRECT(AM308),5,FALSE),"")</f>
        <v/>
      </c>
      <c r="AJ309" s="199" t="str">
        <f t="shared" ca="1" si="45"/>
        <v/>
      </c>
      <c r="AK309" s="199" t="str">
        <f t="shared" ca="1" si="46"/>
        <v/>
      </c>
      <c r="AL309" s="209" t="str">
        <f t="shared" ca="1" si="47"/>
        <v/>
      </c>
      <c r="AM309" s="199" t="str">
        <f t="shared" ca="1" si="44"/>
        <v/>
      </c>
      <c r="AN309" s="204">
        <v>308</v>
      </c>
      <c r="AO309" s="204" t="str">
        <f ca="1">IFERROR(VLOOKUP(NDD!$J$28,INDIRECT(AR308),5,FALSE),"")</f>
        <v/>
      </c>
      <c r="AP309" s="205" t="str">
        <f t="shared" ca="1" si="41"/>
        <v/>
      </c>
      <c r="AQ309" s="204" t="str">
        <f t="shared" ca="1" si="42"/>
        <v/>
      </c>
      <c r="AR309" s="204" t="str">
        <f t="shared" ca="1" si="43"/>
        <v/>
      </c>
      <c r="AS309" s="40" t="s">
        <v>3085</v>
      </c>
      <c r="AT309" s="40"/>
      <c r="AU309" s="40" t="s">
        <v>3086</v>
      </c>
      <c r="AV309" s="40" t="s">
        <v>3087</v>
      </c>
      <c r="AW309" s="40" t="s">
        <v>2752</v>
      </c>
      <c r="AX309" s="38"/>
      <c r="AY309" s="38"/>
      <c r="AZ309" s="38"/>
      <c r="BA309" s="38"/>
      <c r="BD309" s="107"/>
      <c r="BE309" s="107"/>
      <c r="BF309" s="107"/>
      <c r="BG309" s="107"/>
    </row>
    <row r="310" spans="1:59" ht="13.5" customHeight="1" x14ac:dyDescent="0.25">
      <c r="A310" s="38"/>
      <c r="B310" s="38"/>
      <c r="C310" s="38"/>
      <c r="D310" s="38"/>
      <c r="E310" s="38"/>
      <c r="F310" s="38"/>
      <c r="G310" s="38"/>
      <c r="H310" s="38"/>
      <c r="I310" s="38"/>
      <c r="J310" s="38"/>
      <c r="K310" s="38"/>
      <c r="L310" s="38"/>
      <c r="M310" s="38"/>
      <c r="N310" s="38"/>
      <c r="O310" s="38"/>
      <c r="P310" s="38"/>
      <c r="Q310" s="38"/>
      <c r="R310" s="38"/>
      <c r="S310" s="77" t="s">
        <v>358</v>
      </c>
      <c r="T310" s="76" t="s">
        <v>549</v>
      </c>
      <c r="Y310" s="41"/>
      <c r="Z310" s="41"/>
      <c r="AA310" s="41"/>
      <c r="AB310" s="41"/>
      <c r="AC310" s="41"/>
      <c r="AD310" s="224" t="s">
        <v>277</v>
      </c>
      <c r="AE310" s="224" t="s">
        <v>3591</v>
      </c>
      <c r="AF310" s="225" t="s">
        <v>2092</v>
      </c>
      <c r="AG310" s="223" t="s">
        <v>3592</v>
      </c>
      <c r="AH310" s="199">
        <v>308</v>
      </c>
      <c r="AI310" s="199" t="str">
        <f ca="1">IFERROR(VLOOKUP(NDD!$J$23,INDIRECT(AM309),5,FALSE),"")</f>
        <v/>
      </c>
      <c r="AJ310" s="199" t="str">
        <f t="shared" ca="1" si="45"/>
        <v/>
      </c>
      <c r="AK310" s="199" t="str">
        <f t="shared" ca="1" si="46"/>
        <v/>
      </c>
      <c r="AL310" s="209" t="str">
        <f t="shared" ca="1" si="47"/>
        <v/>
      </c>
      <c r="AM310" s="199" t="str">
        <f t="shared" ca="1" si="44"/>
        <v/>
      </c>
      <c r="AN310" s="204">
        <v>309</v>
      </c>
      <c r="AO310" s="204" t="str">
        <f ca="1">IFERROR(VLOOKUP(NDD!$J$28,INDIRECT(AR309),5,FALSE),"")</f>
        <v/>
      </c>
      <c r="AP310" s="205" t="str">
        <f t="shared" ca="1" si="41"/>
        <v/>
      </c>
      <c r="AQ310" s="204" t="str">
        <f t="shared" ca="1" si="42"/>
        <v/>
      </c>
      <c r="AR310" s="204" t="str">
        <f t="shared" ca="1" si="43"/>
        <v/>
      </c>
      <c r="AS310" s="40" t="s">
        <v>3088</v>
      </c>
      <c r="AT310" s="40"/>
      <c r="AU310" s="40" t="s">
        <v>3089</v>
      </c>
      <c r="AV310" s="40" t="s">
        <v>3090</v>
      </c>
      <c r="AW310" s="40" t="s">
        <v>2752</v>
      </c>
      <c r="AX310" s="38"/>
      <c r="AY310" s="38"/>
      <c r="AZ310" s="38"/>
      <c r="BA310" s="38"/>
      <c r="BD310" s="107"/>
      <c r="BE310" s="107"/>
      <c r="BF310" s="107"/>
      <c r="BG310" s="107"/>
    </row>
    <row r="311" spans="1:59" ht="13.5" customHeight="1" x14ac:dyDescent="0.25">
      <c r="A311" s="38"/>
      <c r="B311" s="38"/>
      <c r="C311" s="38"/>
      <c r="D311" s="38"/>
      <c r="E311" s="38"/>
      <c r="F311" s="38"/>
      <c r="G311" s="38"/>
      <c r="H311" s="38"/>
      <c r="I311" s="38"/>
      <c r="J311" s="38"/>
      <c r="K311" s="38"/>
      <c r="L311" s="38"/>
      <c r="M311" s="38"/>
      <c r="N311" s="38"/>
      <c r="O311" s="38"/>
      <c r="P311" s="38"/>
      <c r="Q311" s="38"/>
      <c r="R311" s="38"/>
      <c r="S311" s="77" t="s">
        <v>3959</v>
      </c>
      <c r="T311" s="76"/>
      <c r="Y311" s="41"/>
      <c r="Z311" s="41"/>
      <c r="AA311" s="41"/>
      <c r="AB311" s="41"/>
      <c r="AC311" s="41"/>
      <c r="AD311" s="224" t="s">
        <v>277</v>
      </c>
      <c r="AE311" s="224" t="s">
        <v>2059</v>
      </c>
      <c r="AF311" s="225" t="s">
        <v>2093</v>
      </c>
      <c r="AG311" s="223" t="s">
        <v>2436</v>
      </c>
      <c r="AH311" s="199">
        <v>309</v>
      </c>
      <c r="AI311" s="199" t="str">
        <f ca="1">IFERROR(VLOOKUP(NDD!$J$23,INDIRECT(AM310),5,FALSE),"")</f>
        <v/>
      </c>
      <c r="AJ311" s="199" t="str">
        <f t="shared" ca="1" si="45"/>
        <v/>
      </c>
      <c r="AK311" s="199" t="str">
        <f t="shared" ca="1" si="46"/>
        <v/>
      </c>
      <c r="AL311" s="209" t="str">
        <f t="shared" ca="1" si="47"/>
        <v/>
      </c>
      <c r="AM311" s="199" t="str">
        <f t="shared" ca="1" si="44"/>
        <v/>
      </c>
      <c r="AN311" s="204">
        <v>310</v>
      </c>
      <c r="AO311" s="204" t="str">
        <f ca="1">IFERROR(VLOOKUP(NDD!$J$28,INDIRECT(AR310),5,FALSE),"")</f>
        <v/>
      </c>
      <c r="AP311" s="205" t="str">
        <f t="shared" ca="1" si="41"/>
        <v/>
      </c>
      <c r="AQ311" s="204" t="str">
        <f t="shared" ca="1" si="42"/>
        <v/>
      </c>
      <c r="AR311" s="204" t="str">
        <f t="shared" ca="1" si="43"/>
        <v/>
      </c>
      <c r="AS311" s="40" t="s">
        <v>1392</v>
      </c>
      <c r="AT311" s="40"/>
      <c r="AU311" s="40" t="s">
        <v>3989</v>
      </c>
      <c r="AV311" s="40" t="s">
        <v>4323</v>
      </c>
      <c r="AW311" s="40" t="s">
        <v>123</v>
      </c>
      <c r="AX311" s="38"/>
      <c r="AY311" s="38"/>
      <c r="AZ311" s="38"/>
      <c r="BA311" s="38"/>
      <c r="BD311" s="107"/>
      <c r="BE311" s="107"/>
      <c r="BF311" s="107"/>
      <c r="BG311" s="107"/>
    </row>
    <row r="312" spans="1:59" ht="13.5" customHeight="1" x14ac:dyDescent="0.25">
      <c r="A312" s="38"/>
      <c r="B312" s="38"/>
      <c r="C312" s="38"/>
      <c r="D312" s="38"/>
      <c r="E312" s="38"/>
      <c r="F312" s="38"/>
      <c r="G312" s="38"/>
      <c r="H312" s="38"/>
      <c r="I312" s="38"/>
      <c r="J312" s="38"/>
      <c r="K312" s="38"/>
      <c r="L312" s="38"/>
      <c r="M312" s="38"/>
      <c r="N312" s="38"/>
      <c r="O312" s="38"/>
      <c r="P312" s="38"/>
      <c r="Q312" s="38"/>
      <c r="R312" s="38"/>
      <c r="S312" s="77" t="s">
        <v>3960</v>
      </c>
      <c r="T312" s="76"/>
      <c r="Y312" s="41"/>
      <c r="Z312" s="41"/>
      <c r="AA312" s="41"/>
      <c r="AB312" s="41"/>
      <c r="AC312" s="41"/>
      <c r="AD312" s="224" t="s">
        <v>277</v>
      </c>
      <c r="AE312" s="224" t="s">
        <v>661</v>
      </c>
      <c r="AF312" s="225" t="s">
        <v>2093</v>
      </c>
      <c r="AG312" s="223" t="s">
        <v>2604</v>
      </c>
      <c r="AH312" s="199">
        <v>310</v>
      </c>
      <c r="AI312" s="199" t="str">
        <f ca="1">IFERROR(VLOOKUP(NDD!$J$23,INDIRECT(AM311),5,FALSE),"")</f>
        <v/>
      </c>
      <c r="AJ312" s="199" t="str">
        <f t="shared" ca="1" si="45"/>
        <v/>
      </c>
      <c r="AK312" s="199" t="str">
        <f t="shared" ca="1" si="46"/>
        <v/>
      </c>
      <c r="AL312" s="209" t="str">
        <f t="shared" ca="1" si="47"/>
        <v/>
      </c>
      <c r="AM312" s="199" t="str">
        <f t="shared" ca="1" si="44"/>
        <v/>
      </c>
      <c r="AN312" s="204">
        <v>311</v>
      </c>
      <c r="AO312" s="204" t="str">
        <f ca="1">IFERROR(VLOOKUP(NDD!$J$28,INDIRECT(AR311),5,FALSE),"")</f>
        <v/>
      </c>
      <c r="AP312" s="205" t="str">
        <f t="shared" ca="1" si="41"/>
        <v/>
      </c>
      <c r="AQ312" s="204" t="str">
        <f t="shared" ca="1" si="42"/>
        <v/>
      </c>
      <c r="AR312" s="204" t="str">
        <f t="shared" ca="1" si="43"/>
        <v/>
      </c>
      <c r="AS312" s="40" t="s">
        <v>1393</v>
      </c>
      <c r="AT312" s="40"/>
      <c r="AU312" s="40" t="s">
        <v>3091</v>
      </c>
      <c r="AV312" s="40" t="s">
        <v>1970</v>
      </c>
      <c r="AW312" s="40"/>
      <c r="AX312" s="38"/>
      <c r="AY312" s="38"/>
      <c r="AZ312" s="38"/>
      <c r="BA312" s="38"/>
      <c r="BD312" s="107"/>
      <c r="BE312" s="107"/>
      <c r="BF312" s="107"/>
      <c r="BG312" s="107"/>
    </row>
    <row r="313" spans="1:59" ht="13.5" customHeight="1" x14ac:dyDescent="0.25">
      <c r="A313" s="38"/>
      <c r="B313" s="38"/>
      <c r="C313" s="38"/>
      <c r="D313" s="38"/>
      <c r="E313" s="38"/>
      <c r="F313" s="38"/>
      <c r="G313" s="38"/>
      <c r="H313" s="38"/>
      <c r="I313" s="38"/>
      <c r="J313" s="38"/>
      <c r="K313" s="38"/>
      <c r="L313" s="38"/>
      <c r="M313" s="38"/>
      <c r="N313" s="38"/>
      <c r="O313" s="38"/>
      <c r="P313" s="38"/>
      <c r="Q313" s="38"/>
      <c r="R313" s="38"/>
      <c r="S313" s="77" t="s">
        <v>3509</v>
      </c>
      <c r="T313" s="76"/>
      <c r="Y313" s="41"/>
      <c r="Z313" s="41"/>
      <c r="AA313" s="41"/>
      <c r="AB313" s="41"/>
      <c r="AC313" s="41"/>
      <c r="AD313" s="224" t="s">
        <v>277</v>
      </c>
      <c r="AE313" s="224" t="s">
        <v>713</v>
      </c>
      <c r="AF313" s="225" t="s">
        <v>2093</v>
      </c>
      <c r="AG313" s="223" t="s">
        <v>2332</v>
      </c>
      <c r="AH313" s="199">
        <v>311</v>
      </c>
      <c r="AI313" s="199" t="str">
        <f ca="1">IFERROR(VLOOKUP(NDD!$J$23,INDIRECT(AM312),5,FALSE),"")</f>
        <v/>
      </c>
      <c r="AJ313" s="199" t="str">
        <f t="shared" ca="1" si="45"/>
        <v/>
      </c>
      <c r="AK313" s="199" t="str">
        <f t="shared" ca="1" si="46"/>
        <v/>
      </c>
      <c r="AL313" s="209" t="str">
        <f t="shared" ca="1" si="47"/>
        <v/>
      </c>
      <c r="AM313" s="199" t="str">
        <f t="shared" ca="1" si="44"/>
        <v/>
      </c>
      <c r="AN313" s="204">
        <v>312</v>
      </c>
      <c r="AO313" s="204" t="str">
        <f ca="1">IFERROR(VLOOKUP(NDD!$J$28,INDIRECT(AR312),5,FALSE),"")</f>
        <v/>
      </c>
      <c r="AP313" s="205" t="str">
        <f t="shared" ca="1" si="41"/>
        <v/>
      </c>
      <c r="AQ313" s="204" t="str">
        <f t="shared" ca="1" si="42"/>
        <v/>
      </c>
      <c r="AR313" s="204" t="str">
        <f t="shared" ca="1" si="43"/>
        <v/>
      </c>
      <c r="AS313" s="40" t="s">
        <v>1161</v>
      </c>
      <c r="AT313" s="40"/>
      <c r="AU313" s="40" t="s">
        <v>3998</v>
      </c>
      <c r="AV313" s="40" t="s">
        <v>4324</v>
      </c>
      <c r="AW313" s="40" t="s">
        <v>120</v>
      </c>
      <c r="AX313" s="38"/>
      <c r="AY313" s="38"/>
      <c r="AZ313" s="38"/>
      <c r="BA313" s="38"/>
      <c r="BD313" s="107"/>
      <c r="BE313" s="107"/>
      <c r="BF313" s="107"/>
      <c r="BG313" s="107"/>
    </row>
    <row r="314" spans="1:59" ht="13.5" customHeight="1" x14ac:dyDescent="0.25">
      <c r="A314" s="38"/>
      <c r="B314" s="38"/>
      <c r="C314" s="38"/>
      <c r="D314" s="38"/>
      <c r="E314" s="38"/>
      <c r="F314" s="38"/>
      <c r="G314" s="38"/>
      <c r="H314" s="38"/>
      <c r="I314" s="38"/>
      <c r="J314" s="38"/>
      <c r="K314" s="38"/>
      <c r="L314" s="38"/>
      <c r="M314" s="38"/>
      <c r="N314" s="38"/>
      <c r="O314" s="38"/>
      <c r="P314" s="38"/>
      <c r="Q314" s="38"/>
      <c r="R314" s="38"/>
      <c r="S314" s="77" t="s">
        <v>3961</v>
      </c>
      <c r="T314" s="76"/>
      <c r="Y314" s="41"/>
      <c r="Z314" s="41"/>
      <c r="AA314" s="41"/>
      <c r="AB314" s="41"/>
      <c r="AC314" s="41"/>
      <c r="AD314" s="224" t="s">
        <v>277</v>
      </c>
      <c r="AE314" s="224" t="s">
        <v>662</v>
      </c>
      <c r="AF314" s="225" t="s">
        <v>2093</v>
      </c>
      <c r="AG314" s="223" t="s">
        <v>2333</v>
      </c>
      <c r="AH314" s="199">
        <v>312</v>
      </c>
      <c r="AI314" s="199" t="str">
        <f ca="1">IFERROR(VLOOKUP(NDD!$J$23,INDIRECT(AM313),5,FALSE),"")</f>
        <v/>
      </c>
      <c r="AJ314" s="199" t="str">
        <f t="shared" ca="1" si="45"/>
        <v/>
      </c>
      <c r="AK314" s="199" t="str">
        <f t="shared" ca="1" si="46"/>
        <v/>
      </c>
      <c r="AL314" s="209" t="str">
        <f t="shared" ca="1" si="47"/>
        <v/>
      </c>
      <c r="AM314" s="199" t="str">
        <f t="shared" ca="1" si="44"/>
        <v/>
      </c>
      <c r="AN314" s="204">
        <v>313</v>
      </c>
      <c r="AO314" s="204" t="str">
        <f ca="1">IFERROR(VLOOKUP(NDD!$J$28,INDIRECT(AR313),5,FALSE),"")</f>
        <v/>
      </c>
      <c r="AP314" s="205" t="str">
        <f t="shared" ca="1" si="41"/>
        <v/>
      </c>
      <c r="AQ314" s="204" t="str">
        <f t="shared" ca="1" si="42"/>
        <v/>
      </c>
      <c r="AR314" s="204" t="str">
        <f t="shared" ca="1" si="43"/>
        <v/>
      </c>
      <c r="AS314" s="40" t="s">
        <v>1162</v>
      </c>
      <c r="AT314" s="40"/>
      <c r="AU314" s="40" t="s">
        <v>3092</v>
      </c>
      <c r="AV314" s="40" t="s">
        <v>1971</v>
      </c>
      <c r="AW314" s="40"/>
      <c r="AX314" s="38"/>
      <c r="AY314" s="38"/>
      <c r="AZ314" s="38"/>
      <c r="BA314" s="38"/>
      <c r="BD314" s="107"/>
      <c r="BE314" s="107"/>
      <c r="BF314" s="107"/>
      <c r="BG314" s="107"/>
    </row>
    <row r="315" spans="1:59" ht="13.5" customHeight="1" x14ac:dyDescent="0.25">
      <c r="A315" s="38"/>
      <c r="B315" s="38"/>
      <c r="C315" s="38"/>
      <c r="D315" s="38"/>
      <c r="E315" s="38"/>
      <c r="F315" s="38"/>
      <c r="G315" s="38"/>
      <c r="H315" s="38"/>
      <c r="I315" s="38"/>
      <c r="J315" s="38"/>
      <c r="K315" s="38"/>
      <c r="L315" s="38"/>
      <c r="M315" s="38"/>
      <c r="N315" s="38"/>
      <c r="O315" s="38"/>
      <c r="P315" s="38"/>
      <c r="Q315" s="38"/>
      <c r="R315" s="38"/>
      <c r="S315" s="77" t="s">
        <v>359</v>
      </c>
      <c r="T315" s="76" t="s">
        <v>562</v>
      </c>
      <c r="Y315" s="41"/>
      <c r="Z315" s="41"/>
      <c r="AA315" s="41"/>
      <c r="AB315" s="41"/>
      <c r="AC315" s="41"/>
      <c r="AD315" s="224" t="s">
        <v>277</v>
      </c>
      <c r="AE315" s="224" t="s">
        <v>621</v>
      </c>
      <c r="AF315" s="225" t="s">
        <v>2144</v>
      </c>
      <c r="AG315" s="223" t="s">
        <v>2145</v>
      </c>
      <c r="AH315" s="199">
        <v>313</v>
      </c>
      <c r="AI315" s="199" t="str">
        <f ca="1">IFERROR(VLOOKUP(NDD!$J$23,INDIRECT(AM314),5,FALSE),"")</f>
        <v/>
      </c>
      <c r="AJ315" s="199" t="str">
        <f t="shared" ca="1" si="45"/>
        <v/>
      </c>
      <c r="AK315" s="199" t="str">
        <f t="shared" ca="1" si="46"/>
        <v/>
      </c>
      <c r="AL315" s="209" t="str">
        <f t="shared" ca="1" si="47"/>
        <v/>
      </c>
      <c r="AM315" s="199" t="str">
        <f t="shared" ca="1" si="44"/>
        <v/>
      </c>
      <c r="AN315" s="204">
        <v>314</v>
      </c>
      <c r="AO315" s="204" t="str">
        <f ca="1">IFERROR(VLOOKUP(NDD!$J$28,INDIRECT(AR314),5,FALSE),"")</f>
        <v/>
      </c>
      <c r="AP315" s="205" t="str">
        <f t="shared" ca="1" si="41"/>
        <v/>
      </c>
      <c r="AQ315" s="204" t="str">
        <f t="shared" ca="1" si="42"/>
        <v/>
      </c>
      <c r="AR315" s="204" t="str">
        <f t="shared" ca="1" si="43"/>
        <v/>
      </c>
      <c r="AS315" s="40" t="s">
        <v>3093</v>
      </c>
      <c r="AT315" s="40"/>
      <c r="AU315" s="40" t="s">
        <v>392</v>
      </c>
      <c r="AV315" s="40" t="s">
        <v>4325</v>
      </c>
      <c r="AW315" s="40" t="s">
        <v>2770</v>
      </c>
      <c r="AX315" s="38"/>
      <c r="AY315" s="38"/>
      <c r="AZ315" s="38"/>
      <c r="BA315" s="38"/>
      <c r="BD315" s="107"/>
      <c r="BE315" s="107"/>
      <c r="BF315" s="107"/>
      <c r="BG315" s="107"/>
    </row>
    <row r="316" spans="1:59" ht="13.5" customHeight="1" x14ac:dyDescent="0.25">
      <c r="A316" s="38"/>
      <c r="B316" s="38"/>
      <c r="C316" s="38"/>
      <c r="D316" s="38"/>
      <c r="E316" s="38"/>
      <c r="F316" s="38"/>
      <c r="G316" s="38"/>
      <c r="H316" s="38"/>
      <c r="I316" s="38"/>
      <c r="J316" s="38"/>
      <c r="K316" s="38"/>
      <c r="L316" s="38"/>
      <c r="M316" s="38"/>
      <c r="N316" s="38"/>
      <c r="O316" s="38"/>
      <c r="P316" s="38"/>
      <c r="Q316" s="38"/>
      <c r="R316" s="38"/>
      <c r="S316" s="77" t="s">
        <v>3962</v>
      </c>
      <c r="T316" s="76"/>
      <c r="Y316" s="41"/>
      <c r="Z316" s="41"/>
      <c r="AA316" s="41"/>
      <c r="AB316" s="41"/>
      <c r="AC316" s="41"/>
      <c r="AD316" s="224" t="s">
        <v>4647</v>
      </c>
      <c r="AE316" s="224" t="s">
        <v>624</v>
      </c>
      <c r="AF316" s="225" t="s">
        <v>2078</v>
      </c>
      <c r="AG316" s="223" t="s">
        <v>2146</v>
      </c>
      <c r="AH316" s="199">
        <v>314</v>
      </c>
      <c r="AI316" s="199" t="str">
        <f ca="1">IFERROR(VLOOKUP(NDD!$J$23,INDIRECT(AM315),5,FALSE),"")</f>
        <v/>
      </c>
      <c r="AJ316" s="199" t="str">
        <f t="shared" ca="1" si="45"/>
        <v/>
      </c>
      <c r="AK316" s="199" t="str">
        <f t="shared" ca="1" si="46"/>
        <v/>
      </c>
      <c r="AL316" s="209" t="str">
        <f t="shared" ca="1" si="47"/>
        <v/>
      </c>
      <c r="AM316" s="199" t="str">
        <f t="shared" ca="1" si="44"/>
        <v/>
      </c>
      <c r="AN316" s="204">
        <v>315</v>
      </c>
      <c r="AO316" s="204" t="str">
        <f ca="1">IFERROR(VLOOKUP(NDD!$J$28,INDIRECT(AR315),5,FALSE),"")</f>
        <v/>
      </c>
      <c r="AP316" s="205" t="str">
        <f t="shared" ca="1" si="41"/>
        <v/>
      </c>
      <c r="AQ316" s="204" t="str">
        <f t="shared" ca="1" si="42"/>
        <v/>
      </c>
      <c r="AR316" s="204" t="str">
        <f t="shared" ca="1" si="43"/>
        <v/>
      </c>
      <c r="AS316" s="40" t="s">
        <v>1394</v>
      </c>
      <c r="AT316" s="40"/>
      <c r="AU316" s="40" t="s">
        <v>407</v>
      </c>
      <c r="AV316" s="40" t="s">
        <v>4326</v>
      </c>
      <c r="AW316" s="40" t="s">
        <v>119</v>
      </c>
      <c r="AX316" s="38"/>
      <c r="AY316" s="38"/>
      <c r="AZ316" s="38"/>
      <c r="BA316" s="38"/>
      <c r="BD316" s="107"/>
      <c r="BE316" s="107"/>
      <c r="BF316" s="107"/>
      <c r="BG316" s="107"/>
    </row>
    <row r="317" spans="1:59" ht="13.5" customHeight="1" x14ac:dyDescent="0.25">
      <c r="A317" s="38"/>
      <c r="B317" s="38"/>
      <c r="C317" s="38"/>
      <c r="D317" s="38"/>
      <c r="E317" s="38"/>
      <c r="F317" s="38"/>
      <c r="G317" s="38"/>
      <c r="H317" s="38"/>
      <c r="I317" s="38"/>
      <c r="J317" s="38"/>
      <c r="K317" s="38"/>
      <c r="L317" s="38"/>
      <c r="M317" s="38"/>
      <c r="N317" s="38"/>
      <c r="O317" s="38"/>
      <c r="P317" s="38"/>
      <c r="Q317" s="38"/>
      <c r="R317" s="38"/>
      <c r="S317" s="77" t="s">
        <v>3963</v>
      </c>
      <c r="T317" s="76"/>
      <c r="Y317" s="41"/>
      <c r="Z317" s="41"/>
      <c r="AA317" s="41"/>
      <c r="AB317" s="41"/>
      <c r="AC317" s="41"/>
      <c r="AD317" s="224" t="s">
        <v>4647</v>
      </c>
      <c r="AE317" s="224" t="s">
        <v>624</v>
      </c>
      <c r="AF317" s="225" t="s">
        <v>2078</v>
      </c>
      <c r="AG317" s="223" t="s">
        <v>2147</v>
      </c>
      <c r="AH317" s="199">
        <v>315</v>
      </c>
      <c r="AI317" s="199" t="str">
        <f ca="1">IFERROR(VLOOKUP(NDD!$J$23,INDIRECT(AM316),5,FALSE),"")</f>
        <v/>
      </c>
      <c r="AJ317" s="199" t="str">
        <f t="shared" ca="1" si="45"/>
        <v/>
      </c>
      <c r="AK317" s="199" t="str">
        <f t="shared" ca="1" si="46"/>
        <v/>
      </c>
      <c r="AL317" s="209" t="str">
        <f t="shared" ca="1" si="47"/>
        <v/>
      </c>
      <c r="AM317" s="199" t="str">
        <f t="shared" ca="1" si="44"/>
        <v/>
      </c>
      <c r="AN317" s="204">
        <v>316</v>
      </c>
      <c r="AO317" s="204" t="str">
        <f ca="1">IFERROR(VLOOKUP(NDD!$J$28,INDIRECT(AR316),5,FALSE),"")</f>
        <v/>
      </c>
      <c r="AP317" s="205" t="str">
        <f t="shared" ca="1" si="41"/>
        <v/>
      </c>
      <c r="AQ317" s="204" t="str">
        <f t="shared" ca="1" si="42"/>
        <v/>
      </c>
      <c r="AR317" s="204" t="str">
        <f t="shared" ca="1" si="43"/>
        <v/>
      </c>
      <c r="AS317" s="40" t="s">
        <v>3094</v>
      </c>
      <c r="AT317" s="40"/>
      <c r="AU317" s="40" t="s">
        <v>3095</v>
      </c>
      <c r="AV317" s="40" t="s">
        <v>3096</v>
      </c>
      <c r="AW317" s="40" t="s">
        <v>2770</v>
      </c>
      <c r="AX317" s="38"/>
      <c r="AY317" s="38"/>
      <c r="AZ317" s="38"/>
      <c r="BA317" s="38"/>
      <c r="BD317" s="107"/>
      <c r="BE317" s="107"/>
      <c r="BF317" s="107"/>
      <c r="BG317" s="107"/>
    </row>
    <row r="318" spans="1:59" ht="13.5" customHeight="1" x14ac:dyDescent="0.25">
      <c r="A318" s="38"/>
      <c r="B318" s="38"/>
      <c r="C318" s="38"/>
      <c r="D318" s="38"/>
      <c r="E318" s="38"/>
      <c r="F318" s="38"/>
      <c r="G318" s="38"/>
      <c r="H318" s="38"/>
      <c r="I318" s="38"/>
      <c r="J318" s="38"/>
      <c r="K318" s="38"/>
      <c r="L318" s="38"/>
      <c r="M318" s="38"/>
      <c r="N318" s="38"/>
      <c r="O318" s="38"/>
      <c r="P318" s="38"/>
      <c r="Q318" s="38"/>
      <c r="R318" s="38"/>
      <c r="S318" s="77" t="s">
        <v>3964</v>
      </c>
      <c r="T318" s="76"/>
      <c r="Y318" s="41"/>
      <c r="Z318" s="41"/>
      <c r="AA318" s="41"/>
      <c r="AB318" s="41"/>
      <c r="AC318" s="41"/>
      <c r="AD318" s="224" t="s">
        <v>4647</v>
      </c>
      <c r="AE318" s="224" t="s">
        <v>624</v>
      </c>
      <c r="AF318" s="225" t="s">
        <v>2078</v>
      </c>
      <c r="AG318" s="223" t="s">
        <v>2148</v>
      </c>
      <c r="AH318" s="199">
        <v>316</v>
      </c>
      <c r="AI318" s="199" t="str">
        <f ca="1">IFERROR(VLOOKUP(NDD!$J$23,INDIRECT(AM317),5,FALSE),"")</f>
        <v/>
      </c>
      <c r="AJ318" s="199" t="str">
        <f t="shared" ca="1" si="45"/>
        <v/>
      </c>
      <c r="AK318" s="199" t="str">
        <f t="shared" ca="1" si="46"/>
        <v/>
      </c>
      <c r="AL318" s="209" t="str">
        <f t="shared" ca="1" si="47"/>
        <v/>
      </c>
      <c r="AM318" s="199" t="str">
        <f t="shared" ca="1" si="44"/>
        <v/>
      </c>
      <c r="AN318" s="204">
        <v>317</v>
      </c>
      <c r="AO318" s="204" t="str">
        <f ca="1">IFERROR(VLOOKUP(NDD!$J$28,INDIRECT(AR317),5,FALSE),"")</f>
        <v/>
      </c>
      <c r="AP318" s="205" t="str">
        <f t="shared" ca="1" si="41"/>
        <v/>
      </c>
      <c r="AQ318" s="204" t="str">
        <f t="shared" ca="1" si="42"/>
        <v/>
      </c>
      <c r="AR318" s="204" t="str">
        <f t="shared" ca="1" si="43"/>
        <v/>
      </c>
      <c r="AS318" s="40" t="s">
        <v>3097</v>
      </c>
      <c r="AT318" s="40"/>
      <c r="AU318" s="40" t="s">
        <v>3098</v>
      </c>
      <c r="AV318" s="40" t="s">
        <v>3099</v>
      </c>
      <c r="AW318" s="40" t="s">
        <v>2759</v>
      </c>
      <c r="AX318" s="38"/>
      <c r="AY318" s="38"/>
      <c r="AZ318" s="38"/>
      <c r="BA318" s="38"/>
      <c r="BD318" s="107"/>
      <c r="BE318" s="107"/>
      <c r="BF318" s="107"/>
      <c r="BG318" s="107"/>
    </row>
    <row r="319" spans="1:59" ht="13.5" customHeight="1" x14ac:dyDescent="0.25">
      <c r="A319" s="38"/>
      <c r="B319" s="38"/>
      <c r="C319" s="38"/>
      <c r="D319" s="38"/>
      <c r="E319" s="38"/>
      <c r="F319" s="38"/>
      <c r="G319" s="38"/>
      <c r="H319" s="38"/>
      <c r="I319" s="38"/>
      <c r="J319" s="38"/>
      <c r="K319" s="38"/>
      <c r="L319" s="38"/>
      <c r="M319" s="38"/>
      <c r="N319" s="38"/>
      <c r="O319" s="38"/>
      <c r="P319" s="38"/>
      <c r="Q319" s="38"/>
      <c r="R319" s="38"/>
      <c r="S319" s="77" t="s">
        <v>3965</v>
      </c>
      <c r="T319" s="76"/>
      <c r="Y319" s="41"/>
      <c r="Z319" s="41"/>
      <c r="AA319" s="41"/>
      <c r="AB319" s="41"/>
      <c r="AC319" s="41"/>
      <c r="AD319" s="224" t="s">
        <v>4647</v>
      </c>
      <c r="AE319" s="224" t="s">
        <v>624</v>
      </c>
      <c r="AF319" s="225" t="s">
        <v>2078</v>
      </c>
      <c r="AG319" s="223" t="s">
        <v>2149</v>
      </c>
      <c r="AH319" s="199">
        <v>317</v>
      </c>
      <c r="AI319" s="199" t="str">
        <f ca="1">IFERROR(VLOOKUP(NDD!$J$23,INDIRECT(AM318),5,FALSE),"")</f>
        <v/>
      </c>
      <c r="AJ319" s="199" t="str">
        <f t="shared" ca="1" si="45"/>
        <v/>
      </c>
      <c r="AK319" s="199" t="str">
        <f t="shared" ca="1" si="46"/>
        <v/>
      </c>
      <c r="AL319" s="209" t="str">
        <f t="shared" ca="1" si="47"/>
        <v/>
      </c>
      <c r="AM319" s="199" t="str">
        <f t="shared" ca="1" si="44"/>
        <v/>
      </c>
      <c r="AN319" s="204">
        <v>318</v>
      </c>
      <c r="AO319" s="204" t="str">
        <f ca="1">IFERROR(VLOOKUP(NDD!$J$28,INDIRECT(AR318),5,FALSE),"")</f>
        <v/>
      </c>
      <c r="AP319" s="205" t="str">
        <f t="shared" ca="1" si="41"/>
        <v/>
      </c>
      <c r="AQ319" s="204" t="str">
        <f t="shared" ca="1" si="42"/>
        <v/>
      </c>
      <c r="AR319" s="204" t="str">
        <f t="shared" ca="1" si="43"/>
        <v/>
      </c>
      <c r="AS319" s="40" t="s">
        <v>3100</v>
      </c>
      <c r="AT319" s="40"/>
      <c r="AU319" s="40" t="s">
        <v>3101</v>
      </c>
      <c r="AV319" s="40" t="s">
        <v>3102</v>
      </c>
      <c r="AW319" s="40" t="s">
        <v>2770</v>
      </c>
      <c r="AX319" s="38"/>
      <c r="AY319" s="38"/>
      <c r="AZ319" s="38"/>
      <c r="BA319" s="38"/>
      <c r="BD319" s="107"/>
      <c r="BE319" s="107"/>
      <c r="BF319" s="107"/>
      <c r="BG319" s="107"/>
    </row>
    <row r="320" spans="1:59" ht="13.5" customHeight="1" x14ac:dyDescent="0.25">
      <c r="A320" s="38"/>
      <c r="B320" s="38"/>
      <c r="C320" s="38"/>
      <c r="D320" s="38"/>
      <c r="E320" s="38"/>
      <c r="F320" s="38"/>
      <c r="G320" s="38"/>
      <c r="H320" s="38"/>
      <c r="I320" s="38"/>
      <c r="J320" s="38"/>
      <c r="K320" s="38"/>
      <c r="L320" s="38"/>
      <c r="M320" s="38"/>
      <c r="N320" s="38"/>
      <c r="O320" s="38"/>
      <c r="P320" s="38"/>
      <c r="Q320" s="38"/>
      <c r="R320" s="38"/>
      <c r="S320" s="77" t="s">
        <v>3966</v>
      </c>
      <c r="T320" s="76"/>
      <c r="Y320" s="41"/>
      <c r="Z320" s="41"/>
      <c r="AA320" s="41"/>
      <c r="AB320" s="41"/>
      <c r="AC320" s="41"/>
      <c r="AD320" s="224" t="s">
        <v>4647</v>
      </c>
      <c r="AE320" s="224" t="s">
        <v>2054</v>
      </c>
      <c r="AF320" s="225" t="s">
        <v>2094</v>
      </c>
      <c r="AG320" s="223" t="s">
        <v>3593</v>
      </c>
      <c r="AH320" s="199">
        <v>318</v>
      </c>
      <c r="AI320" s="199" t="str">
        <f ca="1">IFERROR(VLOOKUP(NDD!$J$23,INDIRECT(AM319),5,FALSE),"")</f>
        <v/>
      </c>
      <c r="AJ320" s="199" t="str">
        <f t="shared" ca="1" si="45"/>
        <v/>
      </c>
      <c r="AK320" s="199" t="str">
        <f t="shared" ca="1" si="46"/>
        <v/>
      </c>
      <c r="AL320" s="209" t="str">
        <f t="shared" ca="1" si="47"/>
        <v/>
      </c>
      <c r="AM320" s="199" t="str">
        <f t="shared" ca="1" si="44"/>
        <v/>
      </c>
      <c r="AN320" s="204">
        <v>319</v>
      </c>
      <c r="AO320" s="204" t="str">
        <f ca="1">IFERROR(VLOOKUP(NDD!$J$28,INDIRECT(AR319),5,FALSE),"")</f>
        <v/>
      </c>
      <c r="AP320" s="205" t="str">
        <f t="shared" ca="1" si="41"/>
        <v/>
      </c>
      <c r="AQ320" s="204" t="str">
        <f t="shared" ca="1" si="42"/>
        <v/>
      </c>
      <c r="AR320" s="204" t="str">
        <f t="shared" ca="1" si="43"/>
        <v/>
      </c>
      <c r="AS320" s="40" t="s">
        <v>1395</v>
      </c>
      <c r="AT320" s="40"/>
      <c r="AU320" s="40" t="s">
        <v>4003</v>
      </c>
      <c r="AV320" s="40" t="s">
        <v>4327</v>
      </c>
      <c r="AW320" s="40" t="s">
        <v>155</v>
      </c>
      <c r="AX320" s="38"/>
      <c r="AY320" s="38"/>
      <c r="AZ320" s="38"/>
      <c r="BA320" s="38"/>
      <c r="BD320" s="107"/>
      <c r="BE320" s="107"/>
      <c r="BF320" s="107"/>
      <c r="BG320" s="107"/>
    </row>
    <row r="321" spans="1:59" ht="13.5" customHeight="1" x14ac:dyDescent="0.25">
      <c r="A321" s="38"/>
      <c r="B321" s="38"/>
      <c r="C321" s="38"/>
      <c r="D321" s="38"/>
      <c r="E321" s="38"/>
      <c r="F321" s="38"/>
      <c r="G321" s="38"/>
      <c r="H321" s="38"/>
      <c r="I321" s="38"/>
      <c r="J321" s="38"/>
      <c r="K321" s="38"/>
      <c r="L321" s="38"/>
      <c r="M321" s="38"/>
      <c r="N321" s="38"/>
      <c r="O321" s="38"/>
      <c r="P321" s="38"/>
      <c r="Q321" s="38"/>
      <c r="R321" s="38"/>
      <c r="S321" s="77" t="s">
        <v>2892</v>
      </c>
      <c r="T321" s="76"/>
      <c r="Y321" s="41"/>
      <c r="Z321" s="41"/>
      <c r="AA321" s="41"/>
      <c r="AB321" s="41"/>
      <c r="AC321" s="41"/>
      <c r="AD321" s="224" t="s">
        <v>4647</v>
      </c>
      <c r="AE321" s="224" t="s">
        <v>2334</v>
      </c>
      <c r="AF321" s="225" t="s">
        <v>2094</v>
      </c>
      <c r="AG321" s="223" t="s">
        <v>2150</v>
      </c>
      <c r="AH321" s="199">
        <v>319</v>
      </c>
      <c r="AI321" s="199" t="str">
        <f ca="1">IFERROR(VLOOKUP(NDD!$J$23,INDIRECT(AM320),5,FALSE),"")</f>
        <v/>
      </c>
      <c r="AJ321" s="199" t="str">
        <f t="shared" ca="1" si="45"/>
        <v/>
      </c>
      <c r="AK321" s="199" t="str">
        <f t="shared" ca="1" si="46"/>
        <v/>
      </c>
      <c r="AL321" s="209" t="str">
        <f t="shared" ca="1" si="47"/>
        <v/>
      </c>
      <c r="AM321" s="199" t="str">
        <f t="shared" ca="1" si="44"/>
        <v/>
      </c>
      <c r="AN321" s="204">
        <v>320</v>
      </c>
      <c r="AO321" s="204" t="str">
        <f ca="1">IFERROR(VLOOKUP(NDD!$J$28,INDIRECT(AR320),5,FALSE),"")</f>
        <v/>
      </c>
      <c r="AP321" s="205" t="str">
        <f t="shared" ca="1" si="41"/>
        <v/>
      </c>
      <c r="AQ321" s="204" t="str">
        <f t="shared" ca="1" si="42"/>
        <v/>
      </c>
      <c r="AR321" s="204" t="str">
        <f t="shared" ca="1" si="43"/>
        <v/>
      </c>
      <c r="AS321" s="40" t="s">
        <v>1163</v>
      </c>
      <c r="AT321" s="40"/>
      <c r="AU321" s="40" t="s">
        <v>3977</v>
      </c>
      <c r="AV321" s="40" t="s">
        <v>4328</v>
      </c>
      <c r="AW321" s="40" t="s">
        <v>1396</v>
      </c>
      <c r="AX321" s="38"/>
      <c r="AY321" s="38"/>
      <c r="AZ321" s="38"/>
      <c r="BA321" s="38"/>
      <c r="BD321" s="107"/>
      <c r="BE321" s="107"/>
      <c r="BF321" s="107"/>
      <c r="BG321" s="107"/>
    </row>
    <row r="322" spans="1:59" ht="13.5" customHeight="1" x14ac:dyDescent="0.25">
      <c r="A322" s="38"/>
      <c r="B322" s="38"/>
      <c r="C322" s="38"/>
      <c r="D322" s="38"/>
      <c r="E322" s="38"/>
      <c r="F322" s="38"/>
      <c r="G322" s="38"/>
      <c r="H322" s="38"/>
      <c r="I322" s="38"/>
      <c r="J322" s="38"/>
      <c r="K322" s="38"/>
      <c r="L322" s="38"/>
      <c r="M322" s="38"/>
      <c r="N322" s="38"/>
      <c r="O322" s="38"/>
      <c r="P322" s="38"/>
      <c r="Q322" s="38"/>
      <c r="R322" s="38"/>
      <c r="S322" s="77" t="s">
        <v>3967</v>
      </c>
      <c r="T322" s="76"/>
      <c r="Y322" s="41"/>
      <c r="Z322" s="41"/>
      <c r="AA322" s="41"/>
      <c r="AB322" s="41"/>
      <c r="AC322" s="41"/>
      <c r="AD322" s="224" t="s">
        <v>4647</v>
      </c>
      <c r="AE322" s="224" t="s">
        <v>2335</v>
      </c>
      <c r="AF322" s="225" t="s">
        <v>2094</v>
      </c>
      <c r="AG322" s="223" t="s">
        <v>2151</v>
      </c>
      <c r="AH322" s="199">
        <v>320</v>
      </c>
      <c r="AI322" s="199" t="str">
        <f ca="1">IFERROR(VLOOKUP(NDD!$J$23,INDIRECT(AM321),5,FALSE),"")</f>
        <v/>
      </c>
      <c r="AJ322" s="199" t="str">
        <f t="shared" ca="1" si="45"/>
        <v/>
      </c>
      <c r="AK322" s="199" t="str">
        <f t="shared" ca="1" si="46"/>
        <v/>
      </c>
      <c r="AL322" s="209" t="str">
        <f t="shared" ca="1" si="47"/>
        <v/>
      </c>
      <c r="AM322" s="199" t="str">
        <f t="shared" ca="1" si="44"/>
        <v/>
      </c>
      <c r="AN322" s="204">
        <v>321</v>
      </c>
      <c r="AO322" s="204" t="str">
        <f ca="1">IFERROR(VLOOKUP(NDD!$J$28,INDIRECT(AR321),5,FALSE),"")</f>
        <v/>
      </c>
      <c r="AP322" s="205" t="str">
        <f t="shared" ca="1" si="41"/>
        <v/>
      </c>
      <c r="AQ322" s="204" t="str">
        <f t="shared" ca="1" si="42"/>
        <v/>
      </c>
      <c r="AR322" s="204" t="str">
        <f t="shared" ca="1" si="43"/>
        <v/>
      </c>
      <c r="AS322" s="40" t="s">
        <v>1164</v>
      </c>
      <c r="AT322" s="40"/>
      <c r="AU322" s="40" t="s">
        <v>4004</v>
      </c>
      <c r="AV322" s="40" t="s">
        <v>4329</v>
      </c>
      <c r="AW322" s="40" t="s">
        <v>137</v>
      </c>
      <c r="AX322" s="38"/>
      <c r="AY322" s="38"/>
      <c r="AZ322" s="38"/>
      <c r="BA322" s="38"/>
      <c r="BD322" s="107"/>
      <c r="BE322" s="107"/>
      <c r="BF322" s="107"/>
      <c r="BG322" s="107"/>
    </row>
    <row r="323" spans="1:59" ht="13.5" customHeight="1" x14ac:dyDescent="0.25">
      <c r="A323" s="38"/>
      <c r="B323" s="38"/>
      <c r="C323" s="38"/>
      <c r="D323" s="38"/>
      <c r="E323" s="38"/>
      <c r="F323" s="38"/>
      <c r="G323" s="38"/>
      <c r="H323" s="38"/>
      <c r="I323" s="38"/>
      <c r="J323" s="38"/>
      <c r="K323" s="38"/>
      <c r="L323" s="38"/>
      <c r="M323" s="38"/>
      <c r="N323" s="38"/>
      <c r="O323" s="38"/>
      <c r="P323" s="38"/>
      <c r="Q323" s="38"/>
      <c r="R323" s="38"/>
      <c r="S323" s="77" t="s">
        <v>2952</v>
      </c>
      <c r="T323" s="76"/>
      <c r="Y323" s="41"/>
      <c r="Z323" s="41"/>
      <c r="AA323" s="41"/>
      <c r="AB323" s="41"/>
      <c r="AC323" s="41"/>
      <c r="AD323" s="224" t="s">
        <v>4647</v>
      </c>
      <c r="AE323" s="224" t="s">
        <v>2057</v>
      </c>
      <c r="AF323" s="225" t="s">
        <v>2084</v>
      </c>
      <c r="AG323" s="223" t="s">
        <v>3561</v>
      </c>
      <c r="AH323" s="199">
        <v>321</v>
      </c>
      <c r="AI323" s="199" t="str">
        <f ca="1">IFERROR(VLOOKUP(NDD!$J$23,INDIRECT(AM322),5,FALSE),"")</f>
        <v/>
      </c>
      <c r="AJ323" s="199" t="str">
        <f t="shared" ca="1" si="45"/>
        <v/>
      </c>
      <c r="AK323" s="199" t="str">
        <f t="shared" ca="1" si="46"/>
        <v/>
      </c>
      <c r="AL323" s="209" t="str">
        <f t="shared" ca="1" si="47"/>
        <v/>
      </c>
      <c r="AM323" s="199" t="str">
        <f t="shared" ca="1" si="44"/>
        <v/>
      </c>
      <c r="AN323" s="204">
        <v>322</v>
      </c>
      <c r="AO323" s="204" t="str">
        <f ca="1">IFERROR(VLOOKUP(NDD!$J$28,INDIRECT(AR322),5,FALSE),"")</f>
        <v/>
      </c>
      <c r="AP323" s="205" t="str">
        <f t="shared" ref="AP323:AP386" ca="1" si="48">IFERROR(INDIRECT("AL"&amp;AO323+1),"")</f>
        <v/>
      </c>
      <c r="AQ323" s="204" t="str">
        <f t="shared" ref="AQ323:AQ386" ca="1" si="49">IFERROR(INDIRECT("AK"&amp;AO323+1),"")</f>
        <v/>
      </c>
      <c r="AR323" s="204" t="str">
        <f t="shared" ref="AR323:AR386" ca="1" si="50">IFERROR("LIST!AJ"&amp;AO323+2&amp;":AN960","")</f>
        <v/>
      </c>
      <c r="AS323" s="40" t="s">
        <v>3103</v>
      </c>
      <c r="AT323" s="40"/>
      <c r="AU323" s="40" t="s">
        <v>3104</v>
      </c>
      <c r="AV323" s="40" t="s">
        <v>3105</v>
      </c>
      <c r="AW323" s="40" t="s">
        <v>2770</v>
      </c>
      <c r="AX323" s="38"/>
      <c r="AY323" s="38"/>
      <c r="AZ323" s="38"/>
      <c r="BA323" s="38"/>
      <c r="BD323" s="107"/>
      <c r="BE323" s="107"/>
      <c r="BF323" s="107"/>
      <c r="BG323" s="107"/>
    </row>
    <row r="324" spans="1:59" ht="13.5" customHeight="1" x14ac:dyDescent="0.25">
      <c r="A324" s="38"/>
      <c r="B324" s="38"/>
      <c r="C324" s="38"/>
      <c r="D324" s="38"/>
      <c r="E324" s="38"/>
      <c r="F324" s="38"/>
      <c r="G324" s="38"/>
      <c r="H324" s="38"/>
      <c r="I324" s="38"/>
      <c r="J324" s="38"/>
      <c r="K324" s="38"/>
      <c r="L324" s="38"/>
      <c r="M324" s="38"/>
      <c r="N324" s="38"/>
      <c r="O324" s="38"/>
      <c r="P324" s="38"/>
      <c r="Q324" s="38"/>
      <c r="R324" s="38"/>
      <c r="S324" s="77" t="s">
        <v>3968</v>
      </c>
      <c r="T324" s="76"/>
      <c r="Y324" s="41"/>
      <c r="Z324" s="41"/>
      <c r="AA324" s="41"/>
      <c r="AB324" s="41"/>
      <c r="AC324" s="41"/>
      <c r="AD324" s="224" t="s">
        <v>4647</v>
      </c>
      <c r="AE324" s="224" t="s">
        <v>664</v>
      </c>
      <c r="AF324" s="225" t="s">
        <v>2084</v>
      </c>
      <c r="AG324" s="223" t="s">
        <v>2152</v>
      </c>
      <c r="AH324" s="199">
        <v>322</v>
      </c>
      <c r="AI324" s="199" t="str">
        <f ca="1">IFERROR(VLOOKUP(NDD!$J$23,INDIRECT(AM323),5,FALSE),"")</f>
        <v/>
      </c>
      <c r="AJ324" s="199" t="str">
        <f t="shared" ca="1" si="45"/>
        <v/>
      </c>
      <c r="AK324" s="199" t="str">
        <f t="shared" ca="1" si="46"/>
        <v/>
      </c>
      <c r="AL324" s="209" t="str">
        <f t="shared" ca="1" si="47"/>
        <v/>
      </c>
      <c r="AM324" s="199" t="str">
        <f t="shared" ref="AM324:AM386" ca="1" si="51">IFERROR("LIST!AD"&amp;AI324+3&amp;":AH994","")</f>
        <v/>
      </c>
      <c r="AN324" s="204">
        <v>323</v>
      </c>
      <c r="AO324" s="204" t="str">
        <f ca="1">IFERROR(VLOOKUP(NDD!$J$28,INDIRECT(AR323),5,FALSE),"")</f>
        <v/>
      </c>
      <c r="AP324" s="205" t="str">
        <f t="shared" ca="1" si="48"/>
        <v/>
      </c>
      <c r="AQ324" s="204" t="str">
        <f t="shared" ca="1" si="49"/>
        <v/>
      </c>
      <c r="AR324" s="204" t="str">
        <f t="shared" ca="1" si="50"/>
        <v/>
      </c>
      <c r="AS324" s="40" t="s">
        <v>3106</v>
      </c>
      <c r="AT324" s="40"/>
      <c r="AU324" s="40" t="s">
        <v>409</v>
      </c>
      <c r="AV324" s="40" t="s">
        <v>3107</v>
      </c>
      <c r="AW324" s="40" t="s">
        <v>2770</v>
      </c>
      <c r="AX324" s="38"/>
      <c r="AY324" s="38"/>
      <c r="AZ324" s="38"/>
      <c r="BA324" s="38"/>
      <c r="BD324" s="107"/>
      <c r="BE324" s="107"/>
      <c r="BF324" s="107"/>
      <c r="BG324" s="107"/>
    </row>
    <row r="325" spans="1:59" ht="13.5" customHeight="1" x14ac:dyDescent="0.25">
      <c r="A325" s="38"/>
      <c r="B325" s="38"/>
      <c r="C325" s="38"/>
      <c r="D325" s="38"/>
      <c r="E325" s="38"/>
      <c r="F325" s="38"/>
      <c r="G325" s="38"/>
      <c r="H325" s="38"/>
      <c r="I325" s="38"/>
      <c r="J325" s="38"/>
      <c r="K325" s="38"/>
      <c r="L325" s="38"/>
      <c r="M325" s="38"/>
      <c r="N325" s="38"/>
      <c r="O325" s="38"/>
      <c r="P325" s="38"/>
      <c r="Q325" s="38"/>
      <c r="R325" s="38"/>
      <c r="S325" s="77" t="s">
        <v>2947</v>
      </c>
      <c r="T325" s="76"/>
      <c r="Y325" s="41"/>
      <c r="Z325" s="41"/>
      <c r="AA325" s="41"/>
      <c r="AB325" s="41"/>
      <c r="AC325" s="41"/>
      <c r="AD325" s="224" t="s">
        <v>4647</v>
      </c>
      <c r="AE325" s="224" t="s">
        <v>2336</v>
      </c>
      <c r="AF325" s="225" t="s">
        <v>2084</v>
      </c>
      <c r="AG325" s="223" t="s">
        <v>2153</v>
      </c>
      <c r="AH325" s="199">
        <v>323</v>
      </c>
      <c r="AI325" s="199" t="str">
        <f ca="1">IFERROR(VLOOKUP(NDD!$J$23,INDIRECT(AM324),5,FALSE),"")</f>
        <v/>
      </c>
      <c r="AJ325" s="199" t="str">
        <f t="shared" ca="1" si="45"/>
        <v/>
      </c>
      <c r="AK325" s="199" t="str">
        <f t="shared" ca="1" si="46"/>
        <v/>
      </c>
      <c r="AL325" s="209" t="str">
        <f t="shared" ca="1" si="47"/>
        <v/>
      </c>
      <c r="AM325" s="199" t="str">
        <f t="shared" ca="1" si="51"/>
        <v/>
      </c>
      <c r="AN325" s="204">
        <v>324</v>
      </c>
      <c r="AO325" s="204" t="str">
        <f ca="1">IFERROR(VLOOKUP(NDD!$J$28,INDIRECT(AR324),5,FALSE),"")</f>
        <v/>
      </c>
      <c r="AP325" s="205" t="str">
        <f t="shared" ca="1" si="48"/>
        <v/>
      </c>
      <c r="AQ325" s="204" t="str">
        <f t="shared" ca="1" si="49"/>
        <v/>
      </c>
      <c r="AR325" s="204" t="str">
        <f t="shared" ca="1" si="50"/>
        <v/>
      </c>
      <c r="AS325" s="40" t="s">
        <v>3108</v>
      </c>
      <c r="AT325" s="40"/>
      <c r="AU325" s="40" t="s">
        <v>3109</v>
      </c>
      <c r="AV325" s="40" t="s">
        <v>3110</v>
      </c>
      <c r="AW325" s="40" t="s">
        <v>2770</v>
      </c>
      <c r="AX325" s="38"/>
      <c r="AY325" s="38"/>
      <c r="AZ325" s="38"/>
      <c r="BA325" s="38"/>
      <c r="BD325" s="107"/>
      <c r="BE325" s="107"/>
      <c r="BF325" s="107"/>
      <c r="BG325" s="107"/>
    </row>
    <row r="326" spans="1:59" ht="13.5" customHeight="1" x14ac:dyDescent="0.25">
      <c r="A326" s="38"/>
      <c r="B326" s="38"/>
      <c r="C326" s="38"/>
      <c r="D326" s="38"/>
      <c r="E326" s="38"/>
      <c r="F326" s="38"/>
      <c r="G326" s="38"/>
      <c r="H326" s="38"/>
      <c r="I326" s="38"/>
      <c r="J326" s="38"/>
      <c r="K326" s="38"/>
      <c r="L326" s="38"/>
      <c r="M326" s="38"/>
      <c r="N326" s="38"/>
      <c r="O326" s="38"/>
      <c r="P326" s="38"/>
      <c r="Q326" s="38"/>
      <c r="R326" s="38"/>
      <c r="S326" s="77" t="s">
        <v>2955</v>
      </c>
      <c r="T326" s="76"/>
      <c r="Y326" s="41"/>
      <c r="Z326" s="41"/>
      <c r="AA326" s="41"/>
      <c r="AB326" s="41"/>
      <c r="AC326" s="41"/>
      <c r="AD326" s="224" t="s">
        <v>4647</v>
      </c>
      <c r="AE326" s="224" t="s">
        <v>2337</v>
      </c>
      <c r="AF326" s="225" t="s">
        <v>2084</v>
      </c>
      <c r="AG326" s="223" t="s">
        <v>2154</v>
      </c>
      <c r="AH326" s="199">
        <v>324</v>
      </c>
      <c r="AI326" s="199" t="str">
        <f ca="1">IFERROR(VLOOKUP(NDD!$J$23,INDIRECT(AM325),5,FALSE),"")</f>
        <v/>
      </c>
      <c r="AJ326" s="199" t="str">
        <f t="shared" ca="1" si="45"/>
        <v/>
      </c>
      <c r="AK326" s="199" t="str">
        <f t="shared" ca="1" si="46"/>
        <v/>
      </c>
      <c r="AL326" s="209" t="str">
        <f t="shared" ca="1" si="47"/>
        <v/>
      </c>
      <c r="AM326" s="199" t="str">
        <f t="shared" ca="1" si="51"/>
        <v/>
      </c>
      <c r="AN326" s="204">
        <v>325</v>
      </c>
      <c r="AO326" s="204" t="str">
        <f ca="1">IFERROR(VLOOKUP(NDD!$J$28,INDIRECT(AR325),5,FALSE),"")</f>
        <v/>
      </c>
      <c r="AP326" s="205" t="str">
        <f t="shared" ca="1" si="48"/>
        <v/>
      </c>
      <c r="AQ326" s="204" t="str">
        <f t="shared" ca="1" si="49"/>
        <v/>
      </c>
      <c r="AR326" s="204" t="str">
        <f t="shared" ca="1" si="50"/>
        <v/>
      </c>
      <c r="AS326" s="40" t="s">
        <v>3111</v>
      </c>
      <c r="AT326" s="40"/>
      <c r="AU326" s="40" t="s">
        <v>3112</v>
      </c>
      <c r="AV326" s="40" t="s">
        <v>3113</v>
      </c>
      <c r="AW326" s="40" t="s">
        <v>2770</v>
      </c>
      <c r="AX326" s="38"/>
      <c r="AY326" s="38"/>
      <c r="AZ326" s="38"/>
      <c r="BA326" s="38"/>
      <c r="BD326" s="107"/>
      <c r="BE326" s="107"/>
      <c r="BF326" s="107"/>
      <c r="BG326" s="107"/>
    </row>
    <row r="327" spans="1:59" ht="13.5" customHeight="1" x14ac:dyDescent="0.25">
      <c r="A327" s="38"/>
      <c r="B327" s="38"/>
      <c r="C327" s="38"/>
      <c r="D327" s="38"/>
      <c r="E327" s="38"/>
      <c r="F327" s="38"/>
      <c r="G327" s="38"/>
      <c r="H327" s="38"/>
      <c r="I327" s="38"/>
      <c r="J327" s="38"/>
      <c r="K327" s="38"/>
      <c r="L327" s="38"/>
      <c r="M327" s="38"/>
      <c r="N327" s="38"/>
      <c r="O327" s="38"/>
      <c r="P327" s="38"/>
      <c r="Q327" s="38"/>
      <c r="R327" s="38"/>
      <c r="S327" s="77" t="s">
        <v>3969</v>
      </c>
      <c r="T327" s="76"/>
      <c r="Y327" s="41"/>
      <c r="Z327" s="41"/>
      <c r="AA327" s="41"/>
      <c r="AB327" s="41"/>
      <c r="AC327" s="41"/>
      <c r="AD327" s="224" t="s">
        <v>4647</v>
      </c>
      <c r="AE327" s="224" t="s">
        <v>665</v>
      </c>
      <c r="AF327" s="225" t="s">
        <v>2084</v>
      </c>
      <c r="AG327" s="223" t="s">
        <v>2155</v>
      </c>
      <c r="AH327" s="199">
        <v>325</v>
      </c>
      <c r="AI327" s="199" t="str">
        <f ca="1">IFERROR(VLOOKUP(NDD!$J$23,INDIRECT(AM326),5,FALSE),"")</f>
        <v/>
      </c>
      <c r="AJ327" s="199" t="str">
        <f t="shared" ca="1" si="45"/>
        <v/>
      </c>
      <c r="AK327" s="199" t="str">
        <f t="shared" ca="1" si="46"/>
        <v/>
      </c>
      <c r="AL327" s="209" t="str">
        <f t="shared" ca="1" si="47"/>
        <v/>
      </c>
      <c r="AM327" s="199" t="str">
        <f t="shared" ca="1" si="51"/>
        <v/>
      </c>
      <c r="AN327" s="204">
        <v>326</v>
      </c>
      <c r="AO327" s="204" t="str">
        <f ca="1">IFERROR(VLOOKUP(NDD!$J$28,INDIRECT(AR326),5,FALSE),"")</f>
        <v/>
      </c>
      <c r="AP327" s="205" t="str">
        <f t="shared" ca="1" si="48"/>
        <v/>
      </c>
      <c r="AQ327" s="204" t="str">
        <f t="shared" ca="1" si="49"/>
        <v/>
      </c>
      <c r="AR327" s="204" t="str">
        <f t="shared" ca="1" si="50"/>
        <v/>
      </c>
      <c r="AS327" s="40" t="s">
        <v>1397</v>
      </c>
      <c r="AT327" s="40"/>
      <c r="AU327" s="40" t="s">
        <v>3114</v>
      </c>
      <c r="AV327" s="40" t="s">
        <v>1972</v>
      </c>
      <c r="AW327" s="40"/>
      <c r="AX327" s="38"/>
      <c r="AY327" s="38"/>
      <c r="AZ327" s="38"/>
      <c r="BA327" s="38"/>
      <c r="BD327" s="107"/>
      <c r="BE327" s="107"/>
      <c r="BF327" s="107"/>
      <c r="BG327" s="107"/>
    </row>
    <row r="328" spans="1:59" ht="13.5" customHeight="1" x14ac:dyDescent="0.25">
      <c r="A328" s="38"/>
      <c r="B328" s="38"/>
      <c r="C328" s="38"/>
      <c r="D328" s="38"/>
      <c r="E328" s="38"/>
      <c r="F328" s="38"/>
      <c r="G328" s="38"/>
      <c r="H328" s="38"/>
      <c r="I328" s="38"/>
      <c r="J328" s="38"/>
      <c r="K328" s="38"/>
      <c r="L328" s="38"/>
      <c r="M328" s="38"/>
      <c r="N328" s="38"/>
      <c r="O328" s="38"/>
      <c r="P328" s="38"/>
      <c r="Q328" s="38"/>
      <c r="R328" s="38"/>
      <c r="S328" s="77" t="s">
        <v>2970</v>
      </c>
      <c r="T328" s="76"/>
      <c r="Y328" s="41"/>
      <c r="Z328" s="41"/>
      <c r="AA328" s="41"/>
      <c r="AB328" s="41"/>
      <c r="AC328" s="41"/>
      <c r="AD328" s="224" t="s">
        <v>4647</v>
      </c>
      <c r="AE328" s="224" t="s">
        <v>2211</v>
      </c>
      <c r="AF328" s="225" t="s">
        <v>2084</v>
      </c>
      <c r="AG328" s="223" t="s">
        <v>2156</v>
      </c>
      <c r="AH328" s="199">
        <v>326</v>
      </c>
      <c r="AI328" s="199" t="str">
        <f ca="1">IFERROR(VLOOKUP(NDD!$J$23,INDIRECT(AM327),5,FALSE),"")</f>
        <v/>
      </c>
      <c r="AJ328" s="199" t="str">
        <f t="shared" ca="1" si="45"/>
        <v/>
      </c>
      <c r="AK328" s="199" t="str">
        <f t="shared" ca="1" si="46"/>
        <v/>
      </c>
      <c r="AL328" s="209" t="str">
        <f t="shared" ca="1" si="47"/>
        <v/>
      </c>
      <c r="AM328" s="199" t="str">
        <f t="shared" ca="1" si="51"/>
        <v/>
      </c>
      <c r="AN328" s="204">
        <v>327</v>
      </c>
      <c r="AO328" s="204" t="str">
        <f ca="1">IFERROR(VLOOKUP(NDD!$J$28,INDIRECT(AR327),5,FALSE),"")</f>
        <v/>
      </c>
      <c r="AP328" s="205" t="str">
        <f t="shared" ca="1" si="48"/>
        <v/>
      </c>
      <c r="AQ328" s="204" t="str">
        <f t="shared" ca="1" si="49"/>
        <v/>
      </c>
      <c r="AR328" s="204" t="str">
        <f t="shared" ca="1" si="50"/>
        <v/>
      </c>
      <c r="AS328" s="40" t="s">
        <v>1165</v>
      </c>
      <c r="AT328" s="40"/>
      <c r="AU328" s="40" t="s">
        <v>4000</v>
      </c>
      <c r="AV328" s="40" t="s">
        <v>4330</v>
      </c>
      <c r="AW328" s="40" t="s">
        <v>120</v>
      </c>
      <c r="AX328" s="38"/>
      <c r="AY328" s="38"/>
      <c r="AZ328" s="38"/>
      <c r="BA328" s="38"/>
      <c r="BD328" s="107"/>
      <c r="BE328" s="107"/>
      <c r="BF328" s="107"/>
      <c r="BG328" s="107"/>
    </row>
    <row r="329" spans="1:59" ht="13.5" customHeight="1" x14ac:dyDescent="0.25">
      <c r="A329" s="38"/>
      <c r="B329" s="38"/>
      <c r="C329" s="38"/>
      <c r="D329" s="38"/>
      <c r="E329" s="38"/>
      <c r="F329" s="38"/>
      <c r="G329" s="38"/>
      <c r="H329" s="38"/>
      <c r="I329" s="38"/>
      <c r="J329" s="38"/>
      <c r="K329" s="38"/>
      <c r="L329" s="38"/>
      <c r="M329" s="38"/>
      <c r="N329" s="38"/>
      <c r="O329" s="38"/>
      <c r="P329" s="38"/>
      <c r="Q329" s="38"/>
      <c r="R329" s="38"/>
      <c r="S329" s="77" t="s">
        <v>360</v>
      </c>
      <c r="T329" s="76" t="s">
        <v>562</v>
      </c>
      <c r="Y329" s="41"/>
      <c r="Z329" s="41"/>
      <c r="AA329" s="41"/>
      <c r="AB329" s="41"/>
      <c r="AC329" s="41"/>
      <c r="AD329" s="224" t="s">
        <v>4647</v>
      </c>
      <c r="AE329" s="224" t="s">
        <v>2338</v>
      </c>
      <c r="AF329" s="225" t="s">
        <v>2084</v>
      </c>
      <c r="AG329" s="223" t="s">
        <v>2157</v>
      </c>
      <c r="AH329" s="199">
        <v>327</v>
      </c>
      <c r="AI329" s="199" t="str">
        <f ca="1">IFERROR(VLOOKUP(NDD!$J$23,INDIRECT(AM328),5,FALSE),"")</f>
        <v/>
      </c>
      <c r="AJ329" s="199" t="str">
        <f t="shared" ca="1" si="45"/>
        <v/>
      </c>
      <c r="AK329" s="199" t="str">
        <f t="shared" ca="1" si="46"/>
        <v/>
      </c>
      <c r="AL329" s="209" t="str">
        <f t="shared" ca="1" si="47"/>
        <v/>
      </c>
      <c r="AM329" s="199" t="str">
        <f t="shared" ca="1" si="51"/>
        <v/>
      </c>
      <c r="AN329" s="204">
        <v>328</v>
      </c>
      <c r="AO329" s="204" t="str">
        <f ca="1">IFERROR(VLOOKUP(NDD!$J$28,INDIRECT(AR328),5,FALSE),"")</f>
        <v/>
      </c>
      <c r="AP329" s="205" t="str">
        <f t="shared" ca="1" si="48"/>
        <v/>
      </c>
      <c r="AQ329" s="204" t="str">
        <f t="shared" ca="1" si="49"/>
        <v/>
      </c>
      <c r="AR329" s="204" t="str">
        <f t="shared" ca="1" si="50"/>
        <v/>
      </c>
      <c r="AS329" s="40" t="s">
        <v>1398</v>
      </c>
      <c r="AT329" s="40"/>
      <c r="AU329" s="40" t="s">
        <v>4002</v>
      </c>
      <c r="AV329" s="40" t="s">
        <v>4331</v>
      </c>
      <c r="AW329" s="40" t="s">
        <v>248</v>
      </c>
      <c r="AX329" s="38"/>
      <c r="AY329" s="38"/>
      <c r="AZ329" s="38"/>
      <c r="BA329" s="38"/>
      <c r="BD329" s="107"/>
      <c r="BE329" s="107"/>
      <c r="BF329" s="107"/>
      <c r="BG329" s="107"/>
    </row>
    <row r="330" spans="1:59" ht="13.5" customHeight="1" x14ac:dyDescent="0.25">
      <c r="A330" s="38"/>
      <c r="B330" s="38"/>
      <c r="C330" s="38"/>
      <c r="D330" s="38"/>
      <c r="E330" s="38"/>
      <c r="F330" s="38"/>
      <c r="G330" s="38"/>
      <c r="H330" s="38"/>
      <c r="I330" s="38"/>
      <c r="J330" s="38"/>
      <c r="K330" s="38"/>
      <c r="L330" s="38"/>
      <c r="M330" s="38"/>
      <c r="N330" s="38"/>
      <c r="O330" s="38"/>
      <c r="P330" s="38"/>
      <c r="Q330" s="38"/>
      <c r="R330" s="38"/>
      <c r="S330" s="77" t="s">
        <v>361</v>
      </c>
      <c r="T330" s="76" t="s">
        <v>549</v>
      </c>
      <c r="Y330" s="41"/>
      <c r="Z330" s="41"/>
      <c r="AA330" s="41"/>
      <c r="AB330" s="41"/>
      <c r="AC330" s="41"/>
      <c r="AD330" s="224" t="s">
        <v>4647</v>
      </c>
      <c r="AE330" s="224" t="s">
        <v>3556</v>
      </c>
      <c r="AF330" s="225" t="s">
        <v>2095</v>
      </c>
      <c r="AG330" s="223" t="s">
        <v>3594</v>
      </c>
      <c r="AH330" s="199">
        <v>328</v>
      </c>
      <c r="AI330" s="199" t="str">
        <f ca="1">IFERROR(VLOOKUP(NDD!$J$23,INDIRECT(AM329),5,FALSE),"")</f>
        <v/>
      </c>
      <c r="AJ330" s="199" t="str">
        <f t="shared" ca="1" si="45"/>
        <v/>
      </c>
      <c r="AK330" s="199" t="str">
        <f t="shared" ca="1" si="46"/>
        <v/>
      </c>
      <c r="AL330" s="209" t="str">
        <f t="shared" ca="1" si="47"/>
        <v/>
      </c>
      <c r="AM330" s="199" t="str">
        <f t="shared" ca="1" si="51"/>
        <v/>
      </c>
      <c r="AN330" s="204">
        <v>329</v>
      </c>
      <c r="AO330" s="204" t="str">
        <f ca="1">IFERROR(VLOOKUP(NDD!$J$28,INDIRECT(AR329),5,FALSE),"")</f>
        <v/>
      </c>
      <c r="AP330" s="205" t="str">
        <f t="shared" ca="1" si="48"/>
        <v/>
      </c>
      <c r="AQ330" s="204" t="str">
        <f t="shared" ca="1" si="49"/>
        <v/>
      </c>
      <c r="AR330" s="204" t="str">
        <f t="shared" ca="1" si="50"/>
        <v/>
      </c>
      <c r="AS330" s="40" t="s">
        <v>1399</v>
      </c>
      <c r="AT330" s="40"/>
      <c r="AU330" s="40" t="s">
        <v>4001</v>
      </c>
      <c r="AV330" s="40" t="s">
        <v>4332</v>
      </c>
      <c r="AW330" s="40" t="s">
        <v>120</v>
      </c>
      <c r="AX330" s="38"/>
      <c r="AY330" s="38"/>
      <c r="AZ330" s="38"/>
      <c r="BA330" s="38"/>
      <c r="BD330" s="107"/>
      <c r="BE330" s="107"/>
      <c r="BF330" s="107"/>
      <c r="BG330" s="107"/>
    </row>
    <row r="331" spans="1:59" ht="13.5" customHeight="1" x14ac:dyDescent="0.25">
      <c r="A331" s="38"/>
      <c r="B331" s="38"/>
      <c r="C331" s="38"/>
      <c r="D331" s="38"/>
      <c r="E331" s="38"/>
      <c r="F331" s="38"/>
      <c r="G331" s="38"/>
      <c r="H331" s="38"/>
      <c r="I331" s="38"/>
      <c r="J331" s="38"/>
      <c r="K331" s="38"/>
      <c r="L331" s="38"/>
      <c r="M331" s="38"/>
      <c r="N331" s="38"/>
      <c r="O331" s="38"/>
      <c r="P331" s="38"/>
      <c r="Q331" s="38"/>
      <c r="R331" s="38"/>
      <c r="S331" s="77" t="s">
        <v>362</v>
      </c>
      <c r="T331" s="76" t="s">
        <v>562</v>
      </c>
      <c r="Y331" s="41"/>
      <c r="Z331" s="41"/>
      <c r="AA331" s="41"/>
      <c r="AB331" s="41"/>
      <c r="AC331" s="41"/>
      <c r="AD331" s="224" t="s">
        <v>4647</v>
      </c>
      <c r="AE331" s="224" t="s">
        <v>2187</v>
      </c>
      <c r="AF331" s="225" t="s">
        <v>2095</v>
      </c>
      <c r="AG331" s="223" t="s">
        <v>2158</v>
      </c>
      <c r="AH331" s="199">
        <v>329</v>
      </c>
      <c r="AI331" s="199" t="str">
        <f ca="1">IFERROR(VLOOKUP(NDD!$J$23,INDIRECT(AM330),5,FALSE),"")</f>
        <v/>
      </c>
      <c r="AJ331" s="199" t="str">
        <f t="shared" ca="1" si="45"/>
        <v/>
      </c>
      <c r="AK331" s="199" t="str">
        <f t="shared" ca="1" si="46"/>
        <v/>
      </c>
      <c r="AL331" s="209" t="str">
        <f t="shared" ca="1" si="47"/>
        <v/>
      </c>
      <c r="AM331" s="199" t="str">
        <f t="shared" ca="1" si="51"/>
        <v/>
      </c>
      <c r="AN331" s="204">
        <v>330</v>
      </c>
      <c r="AO331" s="204" t="str">
        <f ca="1">IFERROR(VLOOKUP(NDD!$J$28,INDIRECT(AR330),5,FALSE),"")</f>
        <v/>
      </c>
      <c r="AP331" s="205" t="str">
        <f t="shared" ca="1" si="48"/>
        <v/>
      </c>
      <c r="AQ331" s="204" t="str">
        <f t="shared" ca="1" si="49"/>
        <v/>
      </c>
      <c r="AR331" s="204" t="str">
        <f t="shared" ca="1" si="50"/>
        <v/>
      </c>
      <c r="AS331" s="40" t="s">
        <v>1400</v>
      </c>
      <c r="AT331" s="40"/>
      <c r="AU331" s="40" t="s">
        <v>4007</v>
      </c>
      <c r="AV331" s="40" t="s">
        <v>4333</v>
      </c>
      <c r="AW331" s="40" t="s">
        <v>161</v>
      </c>
      <c r="AX331" s="38"/>
      <c r="AY331" s="38"/>
      <c r="AZ331" s="38"/>
      <c r="BA331" s="38"/>
      <c r="BD331" s="107"/>
      <c r="BE331" s="107"/>
      <c r="BF331" s="107"/>
      <c r="BG331" s="107"/>
    </row>
    <row r="332" spans="1:59" ht="13.5" customHeight="1" x14ac:dyDescent="0.25">
      <c r="A332" s="38"/>
      <c r="B332" s="38"/>
      <c r="C332" s="38"/>
      <c r="D332" s="38"/>
      <c r="E332" s="38"/>
      <c r="F332" s="38"/>
      <c r="G332" s="38"/>
      <c r="H332" s="38"/>
      <c r="I332" s="38"/>
      <c r="J332" s="38"/>
      <c r="K332" s="38"/>
      <c r="L332" s="38"/>
      <c r="M332" s="38"/>
      <c r="N332" s="38"/>
      <c r="O332" s="38"/>
      <c r="P332" s="38"/>
      <c r="Q332" s="38"/>
      <c r="R332" s="38"/>
      <c r="S332" s="77" t="s">
        <v>2958</v>
      </c>
      <c r="T332" s="76"/>
      <c r="Y332" s="41"/>
      <c r="Z332" s="41"/>
      <c r="AA332" s="41"/>
      <c r="AB332" s="41"/>
      <c r="AC332" s="41"/>
      <c r="AD332" s="224" t="s">
        <v>4647</v>
      </c>
      <c r="AE332" s="224" t="s">
        <v>2187</v>
      </c>
      <c r="AF332" s="225" t="s">
        <v>2095</v>
      </c>
      <c r="AG332" s="223" t="s">
        <v>2159</v>
      </c>
      <c r="AH332" s="199">
        <v>330</v>
      </c>
      <c r="AI332" s="199" t="str">
        <f ca="1">IFERROR(VLOOKUP(NDD!$J$23,INDIRECT(AM331),5,FALSE),"")</f>
        <v/>
      </c>
      <c r="AJ332" s="199" t="str">
        <f t="shared" ca="1" si="45"/>
        <v/>
      </c>
      <c r="AK332" s="199" t="str">
        <f t="shared" ca="1" si="46"/>
        <v/>
      </c>
      <c r="AL332" s="209" t="str">
        <f t="shared" ca="1" si="47"/>
        <v/>
      </c>
      <c r="AM332" s="199" t="str">
        <f t="shared" ca="1" si="51"/>
        <v/>
      </c>
      <c r="AN332" s="204">
        <v>331</v>
      </c>
      <c r="AO332" s="204" t="str">
        <f ca="1">IFERROR(VLOOKUP(NDD!$J$28,INDIRECT(AR331),5,FALSE),"")</f>
        <v/>
      </c>
      <c r="AP332" s="205" t="str">
        <f t="shared" ca="1" si="48"/>
        <v/>
      </c>
      <c r="AQ332" s="204" t="str">
        <f t="shared" ca="1" si="49"/>
        <v/>
      </c>
      <c r="AR332" s="204" t="str">
        <f t="shared" ca="1" si="50"/>
        <v/>
      </c>
      <c r="AS332" s="40" t="s">
        <v>1401</v>
      </c>
      <c r="AT332" s="40"/>
      <c r="AU332" s="40" t="s">
        <v>413</v>
      </c>
      <c r="AV332" s="40" t="s">
        <v>4334</v>
      </c>
      <c r="AW332" s="40" t="s">
        <v>1402</v>
      </c>
      <c r="AX332" s="38"/>
      <c r="AY332" s="38"/>
      <c r="AZ332" s="38"/>
      <c r="BA332" s="38"/>
      <c r="BD332" s="107"/>
      <c r="BE332" s="107"/>
      <c r="BF332" s="107"/>
      <c r="BG332" s="107"/>
    </row>
    <row r="333" spans="1:59" ht="13.5" customHeight="1" x14ac:dyDescent="0.25">
      <c r="A333" s="38"/>
      <c r="B333" s="38"/>
      <c r="C333" s="38"/>
      <c r="D333" s="38"/>
      <c r="E333" s="38"/>
      <c r="F333" s="38"/>
      <c r="G333" s="38"/>
      <c r="H333" s="38"/>
      <c r="I333" s="38"/>
      <c r="J333" s="38"/>
      <c r="K333" s="38"/>
      <c r="L333" s="38"/>
      <c r="M333" s="38"/>
      <c r="N333" s="38"/>
      <c r="O333" s="38"/>
      <c r="P333" s="38"/>
      <c r="Q333" s="38"/>
      <c r="R333" s="38"/>
      <c r="S333" s="77" t="s">
        <v>2946</v>
      </c>
      <c r="T333" s="76"/>
      <c r="Y333" s="41"/>
      <c r="Z333" s="41"/>
      <c r="AA333" s="41"/>
      <c r="AB333" s="41"/>
      <c r="AC333" s="41"/>
      <c r="AD333" s="224" t="s">
        <v>4647</v>
      </c>
      <c r="AE333" s="224" t="s">
        <v>2197</v>
      </c>
      <c r="AF333" s="225" t="s">
        <v>2095</v>
      </c>
      <c r="AG333" s="223" t="s">
        <v>2160</v>
      </c>
      <c r="AH333" s="199">
        <v>331</v>
      </c>
      <c r="AI333" s="199" t="str">
        <f ca="1">IFERROR(VLOOKUP(NDD!$J$23,INDIRECT(AM332),5,FALSE),"")</f>
        <v/>
      </c>
      <c r="AJ333" s="199" t="str">
        <f t="shared" ca="1" si="45"/>
        <v/>
      </c>
      <c r="AK333" s="199" t="str">
        <f t="shared" ca="1" si="46"/>
        <v/>
      </c>
      <c r="AL333" s="209" t="str">
        <f t="shared" ca="1" si="47"/>
        <v/>
      </c>
      <c r="AM333" s="199" t="str">
        <f t="shared" ca="1" si="51"/>
        <v/>
      </c>
      <c r="AN333" s="204">
        <v>332</v>
      </c>
      <c r="AO333" s="204" t="str">
        <f ca="1">IFERROR(VLOOKUP(NDD!$J$28,INDIRECT(AR332),5,FALSE),"")</f>
        <v/>
      </c>
      <c r="AP333" s="205" t="str">
        <f t="shared" ca="1" si="48"/>
        <v/>
      </c>
      <c r="AQ333" s="204" t="str">
        <f t="shared" ca="1" si="49"/>
        <v/>
      </c>
      <c r="AR333" s="204" t="str">
        <f t="shared" ca="1" si="50"/>
        <v/>
      </c>
      <c r="AS333" s="40" t="s">
        <v>1403</v>
      </c>
      <c r="AT333" s="40"/>
      <c r="AU333" s="40" t="s">
        <v>3115</v>
      </c>
      <c r="AV333" s="40" t="s">
        <v>1973</v>
      </c>
      <c r="AW333" s="40"/>
      <c r="AX333" s="38"/>
      <c r="AY333" s="38"/>
      <c r="AZ333" s="38"/>
      <c r="BA333" s="38"/>
      <c r="BD333" s="107"/>
      <c r="BE333" s="107"/>
      <c r="BF333" s="107"/>
      <c r="BG333" s="107"/>
    </row>
    <row r="334" spans="1:59" ht="13.5" customHeight="1" x14ac:dyDescent="0.25">
      <c r="A334" s="38"/>
      <c r="B334" s="38"/>
      <c r="C334" s="38"/>
      <c r="D334" s="38"/>
      <c r="E334" s="38"/>
      <c r="F334" s="38"/>
      <c r="G334" s="38"/>
      <c r="H334" s="38"/>
      <c r="I334" s="38"/>
      <c r="J334" s="38"/>
      <c r="K334" s="38"/>
      <c r="L334" s="38"/>
      <c r="M334" s="38"/>
      <c r="N334" s="38"/>
      <c r="O334" s="38"/>
      <c r="P334" s="38"/>
      <c r="Q334" s="38"/>
      <c r="R334" s="38"/>
      <c r="S334" s="77" t="s">
        <v>3970</v>
      </c>
      <c r="T334" s="76" t="s">
        <v>549</v>
      </c>
      <c r="Y334" s="41"/>
      <c r="Z334" s="41"/>
      <c r="AA334" s="41"/>
      <c r="AB334" s="41"/>
      <c r="AC334" s="41"/>
      <c r="AD334" s="224" t="s">
        <v>4647</v>
      </c>
      <c r="AE334" s="224" t="s">
        <v>621</v>
      </c>
      <c r="AF334" s="225" t="s">
        <v>2144</v>
      </c>
      <c r="AG334" s="223" t="s">
        <v>2145</v>
      </c>
      <c r="AH334" s="199">
        <v>332</v>
      </c>
      <c r="AI334" s="199" t="str">
        <f ca="1">IFERROR(VLOOKUP(NDD!$J$23,INDIRECT(AM333),5,FALSE),"")</f>
        <v/>
      </c>
      <c r="AJ334" s="199" t="str">
        <f t="shared" ca="1" si="45"/>
        <v/>
      </c>
      <c r="AK334" s="199" t="str">
        <f t="shared" ca="1" si="46"/>
        <v/>
      </c>
      <c r="AL334" s="209" t="str">
        <f t="shared" ca="1" si="47"/>
        <v/>
      </c>
      <c r="AM334" s="199" t="str">
        <f t="shared" ca="1" si="51"/>
        <v/>
      </c>
      <c r="AN334" s="204">
        <v>333</v>
      </c>
      <c r="AO334" s="204" t="str">
        <f ca="1">IFERROR(VLOOKUP(NDD!$J$28,INDIRECT(AR333),5,FALSE),"")</f>
        <v/>
      </c>
      <c r="AP334" s="205" t="str">
        <f t="shared" ca="1" si="48"/>
        <v/>
      </c>
      <c r="AQ334" s="204" t="str">
        <f t="shared" ca="1" si="49"/>
        <v/>
      </c>
      <c r="AR334" s="204" t="str">
        <f t="shared" ca="1" si="50"/>
        <v/>
      </c>
      <c r="AS334" s="40" t="s">
        <v>1404</v>
      </c>
      <c r="AT334" s="40"/>
      <c r="AU334" s="40" t="s">
        <v>4102</v>
      </c>
      <c r="AV334" s="40" t="s">
        <v>4335</v>
      </c>
      <c r="AW334" s="40" t="s">
        <v>204</v>
      </c>
      <c r="AX334" s="38"/>
      <c r="AY334" s="38"/>
      <c r="AZ334" s="38"/>
      <c r="BA334" s="38"/>
      <c r="BD334" s="107"/>
      <c r="BE334" s="107"/>
      <c r="BF334" s="107"/>
      <c r="BG334" s="107"/>
    </row>
    <row r="335" spans="1:59" ht="13.5" customHeight="1" x14ac:dyDescent="0.25">
      <c r="A335" s="38"/>
      <c r="B335" s="38"/>
      <c r="C335" s="38"/>
      <c r="D335" s="38"/>
      <c r="E335" s="38"/>
      <c r="F335" s="38"/>
      <c r="G335" s="38"/>
      <c r="H335" s="38"/>
      <c r="I335" s="38"/>
      <c r="J335" s="38"/>
      <c r="K335" s="38"/>
      <c r="L335" s="38"/>
      <c r="M335" s="38"/>
      <c r="N335" s="38"/>
      <c r="O335" s="38"/>
      <c r="P335" s="38"/>
      <c r="Q335" s="38"/>
      <c r="R335" s="38"/>
      <c r="S335" s="77" t="s">
        <v>3971</v>
      </c>
      <c r="T335" s="76"/>
      <c r="Y335" s="41"/>
      <c r="Z335" s="41"/>
      <c r="AA335" s="41"/>
      <c r="AB335" s="41"/>
      <c r="AC335" s="41"/>
      <c r="AD335" s="224" t="s">
        <v>271</v>
      </c>
      <c r="AE335" s="224" t="s">
        <v>624</v>
      </c>
      <c r="AF335" s="225" t="s">
        <v>2078</v>
      </c>
      <c r="AG335" s="223" t="s">
        <v>2146</v>
      </c>
      <c r="AH335" s="199">
        <v>333</v>
      </c>
      <c r="AI335" s="199" t="str">
        <f ca="1">IFERROR(VLOOKUP(NDD!$J$23,INDIRECT(AM334),5,FALSE),"")</f>
        <v/>
      </c>
      <c r="AJ335" s="199" t="str">
        <f t="shared" ca="1" si="45"/>
        <v/>
      </c>
      <c r="AK335" s="199" t="str">
        <f t="shared" ca="1" si="46"/>
        <v/>
      </c>
      <c r="AL335" s="209" t="str">
        <f t="shared" ca="1" si="47"/>
        <v/>
      </c>
      <c r="AM335" s="199" t="str">
        <f t="shared" ca="1" si="51"/>
        <v/>
      </c>
      <c r="AN335" s="204">
        <v>334</v>
      </c>
      <c r="AO335" s="204" t="str">
        <f ca="1">IFERROR(VLOOKUP(NDD!$J$28,INDIRECT(AR334),5,FALSE),"")</f>
        <v/>
      </c>
      <c r="AP335" s="205" t="str">
        <f t="shared" ca="1" si="48"/>
        <v/>
      </c>
      <c r="AQ335" s="204" t="str">
        <f t="shared" ca="1" si="49"/>
        <v/>
      </c>
      <c r="AR335" s="204" t="str">
        <f t="shared" ca="1" si="50"/>
        <v/>
      </c>
      <c r="AS335" s="40" t="s">
        <v>1166</v>
      </c>
      <c r="AT335" s="40"/>
      <c r="AU335" s="40" t="s">
        <v>4137</v>
      </c>
      <c r="AV335" s="40" t="s">
        <v>4336</v>
      </c>
      <c r="AW335" s="40" t="s">
        <v>145</v>
      </c>
      <c r="AX335" s="38"/>
      <c r="AY335" s="38"/>
      <c r="AZ335" s="38"/>
      <c r="BA335" s="38"/>
      <c r="BD335" s="107"/>
      <c r="BE335" s="107"/>
      <c r="BF335" s="107"/>
      <c r="BG335" s="107"/>
    </row>
    <row r="336" spans="1:59" ht="13.5" customHeight="1" x14ac:dyDescent="0.25">
      <c r="A336" s="38"/>
      <c r="B336" s="38"/>
      <c r="C336" s="38"/>
      <c r="D336" s="38"/>
      <c r="E336" s="38"/>
      <c r="F336" s="38"/>
      <c r="G336" s="38"/>
      <c r="H336" s="38"/>
      <c r="I336" s="38"/>
      <c r="J336" s="38"/>
      <c r="K336" s="38"/>
      <c r="L336" s="38"/>
      <c r="M336" s="38"/>
      <c r="N336" s="38"/>
      <c r="O336" s="38"/>
      <c r="P336" s="38"/>
      <c r="Q336" s="38"/>
      <c r="R336" s="38"/>
      <c r="S336" s="77" t="s">
        <v>363</v>
      </c>
      <c r="T336" s="76" t="s">
        <v>558</v>
      </c>
      <c r="Y336" s="41"/>
      <c r="Z336" s="41"/>
      <c r="AA336" s="41"/>
      <c r="AB336" s="41"/>
      <c r="AC336" s="41"/>
      <c r="AD336" s="224" t="s">
        <v>271</v>
      </c>
      <c r="AE336" s="224" t="s">
        <v>624</v>
      </c>
      <c r="AF336" s="225" t="s">
        <v>2078</v>
      </c>
      <c r="AG336" s="223" t="s">
        <v>2147</v>
      </c>
      <c r="AH336" s="199">
        <v>334</v>
      </c>
      <c r="AI336" s="199" t="str">
        <f ca="1">IFERROR(VLOOKUP(NDD!$J$23,INDIRECT(AM335),5,FALSE),"")</f>
        <v/>
      </c>
      <c r="AJ336" s="199" t="str">
        <f t="shared" ca="1" si="45"/>
        <v/>
      </c>
      <c r="AK336" s="199" t="str">
        <f t="shared" ca="1" si="46"/>
        <v/>
      </c>
      <c r="AL336" s="209" t="str">
        <f t="shared" ca="1" si="47"/>
        <v/>
      </c>
      <c r="AM336" s="199" t="str">
        <f t="shared" ca="1" si="51"/>
        <v/>
      </c>
      <c r="AN336" s="204">
        <v>335</v>
      </c>
      <c r="AO336" s="204" t="str">
        <f ca="1">IFERROR(VLOOKUP(NDD!$J$28,INDIRECT(AR335),5,FALSE),"")</f>
        <v/>
      </c>
      <c r="AP336" s="205" t="str">
        <f t="shared" ca="1" si="48"/>
        <v/>
      </c>
      <c r="AQ336" s="204" t="str">
        <f t="shared" ca="1" si="49"/>
        <v/>
      </c>
      <c r="AR336" s="204" t="str">
        <f t="shared" ca="1" si="50"/>
        <v/>
      </c>
      <c r="AS336" s="40" t="s">
        <v>1405</v>
      </c>
      <c r="AT336" s="40"/>
      <c r="AU336" s="40" t="s">
        <v>4009</v>
      </c>
      <c r="AV336" s="40" t="s">
        <v>4337</v>
      </c>
      <c r="AW336" s="40" t="s">
        <v>128</v>
      </c>
      <c r="AX336" s="38"/>
      <c r="AY336" s="38"/>
      <c r="AZ336" s="38"/>
      <c r="BA336" s="38"/>
      <c r="BD336" s="107"/>
      <c r="BE336" s="107"/>
      <c r="BF336" s="107"/>
      <c r="BG336" s="107"/>
    </row>
    <row r="337" spans="1:59" ht="13.5" customHeight="1" x14ac:dyDescent="0.25">
      <c r="A337" s="38"/>
      <c r="B337" s="38"/>
      <c r="C337" s="38"/>
      <c r="D337" s="38"/>
      <c r="E337" s="38"/>
      <c r="F337" s="38"/>
      <c r="G337" s="38"/>
      <c r="H337" s="38"/>
      <c r="I337" s="38"/>
      <c r="J337" s="38"/>
      <c r="K337" s="38"/>
      <c r="L337" s="38"/>
      <c r="M337" s="38"/>
      <c r="N337" s="38"/>
      <c r="O337" s="38"/>
      <c r="P337" s="38"/>
      <c r="Q337" s="38"/>
      <c r="R337" s="38"/>
      <c r="S337" s="77" t="s">
        <v>2967</v>
      </c>
      <c r="T337" s="76"/>
      <c r="Y337" s="41"/>
      <c r="Z337" s="41"/>
      <c r="AA337" s="41"/>
      <c r="AB337" s="41"/>
      <c r="AC337" s="41"/>
      <c r="AD337" s="224" t="s">
        <v>271</v>
      </c>
      <c r="AE337" s="224" t="s">
        <v>624</v>
      </c>
      <c r="AF337" s="225" t="s">
        <v>2078</v>
      </c>
      <c r="AG337" s="223" t="s">
        <v>2148</v>
      </c>
      <c r="AH337" s="199">
        <v>335</v>
      </c>
      <c r="AI337" s="199" t="str">
        <f ca="1">IFERROR(VLOOKUP(NDD!$J$23,INDIRECT(AM336),5,FALSE),"")</f>
        <v/>
      </c>
      <c r="AJ337" s="199" t="str">
        <f t="shared" ca="1" si="45"/>
        <v/>
      </c>
      <c r="AK337" s="199" t="str">
        <f t="shared" ca="1" si="46"/>
        <v/>
      </c>
      <c r="AL337" s="209" t="str">
        <f t="shared" ca="1" si="47"/>
        <v/>
      </c>
      <c r="AM337" s="199" t="str">
        <f t="shared" ca="1" si="51"/>
        <v/>
      </c>
      <c r="AN337" s="204">
        <v>336</v>
      </c>
      <c r="AO337" s="204" t="str">
        <f ca="1">IFERROR(VLOOKUP(NDD!$J$28,INDIRECT(AR336),5,FALSE),"")</f>
        <v/>
      </c>
      <c r="AP337" s="205" t="str">
        <f t="shared" ca="1" si="48"/>
        <v/>
      </c>
      <c r="AQ337" s="204" t="str">
        <f t="shared" ca="1" si="49"/>
        <v/>
      </c>
      <c r="AR337" s="204" t="str">
        <f t="shared" ca="1" si="50"/>
        <v/>
      </c>
      <c r="AS337" s="40" t="s">
        <v>1167</v>
      </c>
      <c r="AT337" s="40"/>
      <c r="AU337" s="40" t="s">
        <v>3116</v>
      </c>
      <c r="AV337" s="40" t="s">
        <v>1974</v>
      </c>
      <c r="AW337" s="40"/>
      <c r="AX337" s="38"/>
      <c r="AY337" s="38"/>
      <c r="AZ337" s="38"/>
      <c r="BA337" s="38"/>
      <c r="BD337" s="107"/>
      <c r="BE337" s="107"/>
      <c r="BF337" s="107"/>
      <c r="BG337" s="107"/>
    </row>
    <row r="338" spans="1:59" ht="13.5" customHeight="1" x14ac:dyDescent="0.25">
      <c r="A338" s="38"/>
      <c r="B338" s="38"/>
      <c r="C338" s="38"/>
      <c r="D338" s="38"/>
      <c r="E338" s="38"/>
      <c r="F338" s="38"/>
      <c r="G338" s="38"/>
      <c r="H338" s="38"/>
      <c r="I338" s="38"/>
      <c r="J338" s="38"/>
      <c r="K338" s="38"/>
      <c r="L338" s="38"/>
      <c r="M338" s="38"/>
      <c r="N338" s="38"/>
      <c r="O338" s="38"/>
      <c r="P338" s="38"/>
      <c r="Q338" s="38"/>
      <c r="R338" s="38"/>
      <c r="S338" s="77" t="s">
        <v>364</v>
      </c>
      <c r="T338" s="76" t="s">
        <v>577</v>
      </c>
      <c r="Y338" s="41"/>
      <c r="Z338" s="41"/>
      <c r="AA338" s="41"/>
      <c r="AB338" s="41"/>
      <c r="AC338" s="41"/>
      <c r="AD338" s="224" t="s">
        <v>271</v>
      </c>
      <c r="AE338" s="224" t="s">
        <v>624</v>
      </c>
      <c r="AF338" s="225" t="s">
        <v>2078</v>
      </c>
      <c r="AG338" s="223" t="s">
        <v>2149</v>
      </c>
      <c r="AH338" s="199">
        <v>336</v>
      </c>
      <c r="AI338" s="199" t="str">
        <f ca="1">IFERROR(VLOOKUP(NDD!$J$23,INDIRECT(AM337),5,FALSE),"")</f>
        <v/>
      </c>
      <c r="AJ338" s="199" t="str">
        <f t="shared" ca="1" si="45"/>
        <v/>
      </c>
      <c r="AK338" s="199" t="str">
        <f t="shared" ca="1" si="46"/>
        <v/>
      </c>
      <c r="AL338" s="209" t="str">
        <f t="shared" ca="1" si="47"/>
        <v/>
      </c>
      <c r="AM338" s="199" t="str">
        <f t="shared" ca="1" si="51"/>
        <v/>
      </c>
      <c r="AN338" s="204">
        <v>337</v>
      </c>
      <c r="AO338" s="204" t="str">
        <f ca="1">IFERROR(VLOOKUP(NDD!$J$28,INDIRECT(AR337),5,FALSE),"")</f>
        <v/>
      </c>
      <c r="AP338" s="205" t="str">
        <f t="shared" ca="1" si="48"/>
        <v/>
      </c>
      <c r="AQ338" s="204" t="str">
        <f t="shared" ca="1" si="49"/>
        <v/>
      </c>
      <c r="AR338" s="204" t="str">
        <f t="shared" ca="1" si="50"/>
        <v/>
      </c>
      <c r="AS338" s="40" t="s">
        <v>1406</v>
      </c>
      <c r="AT338" s="40"/>
      <c r="AU338" s="40" t="s">
        <v>3117</v>
      </c>
      <c r="AV338" s="40" t="s">
        <v>1975</v>
      </c>
      <c r="AW338" s="40"/>
      <c r="AX338" s="38"/>
      <c r="AY338" s="38"/>
      <c r="AZ338" s="38"/>
      <c r="BA338" s="38"/>
      <c r="BD338" s="107"/>
      <c r="BE338" s="107"/>
      <c r="BF338" s="107"/>
      <c r="BG338" s="107"/>
    </row>
    <row r="339" spans="1:59" ht="13.5" customHeight="1" x14ac:dyDescent="0.25">
      <c r="A339" s="38"/>
      <c r="B339" s="38"/>
      <c r="C339" s="38"/>
      <c r="D339" s="38"/>
      <c r="E339" s="38"/>
      <c r="F339" s="38"/>
      <c r="G339" s="38"/>
      <c r="H339" s="38"/>
      <c r="I339" s="38"/>
      <c r="J339" s="38"/>
      <c r="K339" s="38"/>
      <c r="L339" s="38"/>
      <c r="M339" s="38"/>
      <c r="N339" s="38"/>
      <c r="O339" s="38"/>
      <c r="P339" s="38"/>
      <c r="Q339" s="38"/>
      <c r="R339" s="38"/>
      <c r="S339" s="77" t="s">
        <v>3353</v>
      </c>
      <c r="T339" s="76"/>
      <c r="Y339" s="41"/>
      <c r="Z339" s="41"/>
      <c r="AA339" s="41"/>
      <c r="AB339" s="41"/>
      <c r="AC339" s="41"/>
      <c r="AD339" s="224" t="s">
        <v>271</v>
      </c>
      <c r="AE339" s="224" t="s">
        <v>2054</v>
      </c>
      <c r="AF339" s="225" t="s">
        <v>2094</v>
      </c>
      <c r="AG339" s="223" t="s">
        <v>3593</v>
      </c>
      <c r="AH339" s="199">
        <v>337</v>
      </c>
      <c r="AI339" s="199" t="str">
        <f ca="1">IFERROR(VLOOKUP(NDD!$J$23,INDIRECT(AM338),5,FALSE),"")</f>
        <v/>
      </c>
      <c r="AJ339" s="199" t="str">
        <f t="shared" ca="1" si="45"/>
        <v/>
      </c>
      <c r="AK339" s="199" t="str">
        <f t="shared" ca="1" si="46"/>
        <v/>
      </c>
      <c r="AL339" s="209" t="str">
        <f t="shared" ca="1" si="47"/>
        <v/>
      </c>
      <c r="AM339" s="199" t="str">
        <f t="shared" ca="1" si="51"/>
        <v/>
      </c>
      <c r="AN339" s="204">
        <v>338</v>
      </c>
      <c r="AO339" s="204" t="str">
        <f ca="1">IFERROR(VLOOKUP(NDD!$J$28,INDIRECT(AR338),5,FALSE),"")</f>
        <v/>
      </c>
      <c r="AP339" s="205" t="str">
        <f t="shared" ca="1" si="48"/>
        <v/>
      </c>
      <c r="AQ339" s="204" t="str">
        <f t="shared" ca="1" si="49"/>
        <v/>
      </c>
      <c r="AR339" s="204" t="str">
        <f t="shared" ca="1" si="50"/>
        <v/>
      </c>
      <c r="AS339" s="40" t="s">
        <v>1407</v>
      </c>
      <c r="AT339" s="40"/>
      <c r="AU339" s="40" t="s">
        <v>3939</v>
      </c>
      <c r="AV339" s="40" t="s">
        <v>4338</v>
      </c>
      <c r="AW339" s="40" t="s">
        <v>164</v>
      </c>
      <c r="AX339" s="38"/>
      <c r="AY339" s="38"/>
      <c r="AZ339" s="38"/>
      <c r="BA339" s="38"/>
      <c r="BD339" s="107"/>
      <c r="BE339" s="107"/>
      <c r="BF339" s="107"/>
      <c r="BG339" s="107"/>
    </row>
    <row r="340" spans="1:59" ht="13.5" customHeight="1" x14ac:dyDescent="0.25">
      <c r="A340" s="38"/>
      <c r="B340" s="38"/>
      <c r="C340" s="38"/>
      <c r="D340" s="38"/>
      <c r="E340" s="38"/>
      <c r="F340" s="38"/>
      <c r="G340" s="38"/>
      <c r="H340" s="38"/>
      <c r="I340" s="38"/>
      <c r="J340" s="38"/>
      <c r="K340" s="38"/>
      <c r="L340" s="38"/>
      <c r="M340" s="38"/>
      <c r="N340" s="38"/>
      <c r="O340" s="38"/>
      <c r="P340" s="38"/>
      <c r="Q340" s="38"/>
      <c r="R340" s="38"/>
      <c r="S340" s="77" t="s">
        <v>3972</v>
      </c>
      <c r="T340" s="76"/>
      <c r="Y340" s="41"/>
      <c r="Z340" s="41"/>
      <c r="AA340" s="41"/>
      <c r="AB340" s="41"/>
      <c r="AC340" s="41"/>
      <c r="AD340" s="224" t="s">
        <v>271</v>
      </c>
      <c r="AE340" s="224" t="s">
        <v>2334</v>
      </c>
      <c r="AF340" s="225" t="s">
        <v>2094</v>
      </c>
      <c r="AG340" s="223" t="s">
        <v>2150</v>
      </c>
      <c r="AH340" s="199">
        <v>338</v>
      </c>
      <c r="AI340" s="199" t="str">
        <f ca="1">IFERROR(VLOOKUP(NDD!$J$23,INDIRECT(AM339),5,FALSE),"")</f>
        <v/>
      </c>
      <c r="AJ340" s="199" t="str">
        <f t="shared" ca="1" si="45"/>
        <v/>
      </c>
      <c r="AK340" s="199" t="str">
        <f t="shared" ca="1" si="46"/>
        <v/>
      </c>
      <c r="AL340" s="209" t="str">
        <f t="shared" ca="1" si="47"/>
        <v/>
      </c>
      <c r="AM340" s="199" t="str">
        <f t="shared" ca="1" si="51"/>
        <v/>
      </c>
      <c r="AN340" s="204">
        <v>339</v>
      </c>
      <c r="AO340" s="204" t="str">
        <f ca="1">IFERROR(VLOOKUP(NDD!$J$28,INDIRECT(AR339),5,FALSE),"")</f>
        <v/>
      </c>
      <c r="AP340" s="205" t="str">
        <f t="shared" ca="1" si="48"/>
        <v/>
      </c>
      <c r="AQ340" s="204" t="str">
        <f t="shared" ca="1" si="49"/>
        <v/>
      </c>
      <c r="AR340" s="204" t="str">
        <f t="shared" ca="1" si="50"/>
        <v/>
      </c>
      <c r="AS340" s="40" t="s">
        <v>1168</v>
      </c>
      <c r="AT340" s="40"/>
      <c r="AU340" s="40" t="s">
        <v>416</v>
      </c>
      <c r="AV340" s="40" t="s">
        <v>4339</v>
      </c>
      <c r="AW340" s="40" t="s">
        <v>164</v>
      </c>
      <c r="AX340" s="38"/>
      <c r="AY340" s="38"/>
      <c r="AZ340" s="38"/>
      <c r="BA340" s="38"/>
      <c r="BD340" s="107"/>
      <c r="BE340" s="107"/>
      <c r="BF340" s="107"/>
      <c r="BG340" s="107"/>
    </row>
    <row r="341" spans="1:59" ht="13.5" customHeight="1" x14ac:dyDescent="0.25">
      <c r="A341" s="38"/>
      <c r="B341" s="38"/>
      <c r="C341" s="38"/>
      <c r="D341" s="38"/>
      <c r="E341" s="38"/>
      <c r="F341" s="38"/>
      <c r="G341" s="38"/>
      <c r="H341" s="38"/>
      <c r="I341" s="38"/>
      <c r="J341" s="38"/>
      <c r="K341" s="38"/>
      <c r="L341" s="38"/>
      <c r="M341" s="38"/>
      <c r="N341" s="38"/>
      <c r="O341" s="38"/>
      <c r="P341" s="38"/>
      <c r="Q341" s="38"/>
      <c r="R341" s="38"/>
      <c r="S341" s="77" t="s">
        <v>365</v>
      </c>
      <c r="T341" s="76" t="s">
        <v>549</v>
      </c>
      <c r="Y341" s="41"/>
      <c r="Z341" s="41"/>
      <c r="AA341" s="41"/>
      <c r="AB341" s="41"/>
      <c r="AC341" s="41"/>
      <c r="AD341" s="224" t="s">
        <v>271</v>
      </c>
      <c r="AE341" s="224" t="s">
        <v>2335</v>
      </c>
      <c r="AF341" s="225" t="s">
        <v>2094</v>
      </c>
      <c r="AG341" s="223" t="s">
        <v>2151</v>
      </c>
      <c r="AH341" s="199">
        <v>339</v>
      </c>
      <c r="AI341" s="199" t="str">
        <f ca="1">IFERROR(VLOOKUP(NDD!$J$23,INDIRECT(AM340),5,FALSE),"")</f>
        <v/>
      </c>
      <c r="AJ341" s="199" t="str">
        <f t="shared" ca="1" si="45"/>
        <v/>
      </c>
      <c r="AK341" s="199" t="str">
        <f t="shared" ca="1" si="46"/>
        <v/>
      </c>
      <c r="AL341" s="209" t="str">
        <f t="shared" ca="1" si="47"/>
        <v/>
      </c>
      <c r="AM341" s="199" t="str">
        <f t="shared" ca="1" si="51"/>
        <v/>
      </c>
      <c r="AN341" s="204">
        <v>340</v>
      </c>
      <c r="AO341" s="204" t="str">
        <f ca="1">IFERROR(VLOOKUP(NDD!$J$28,INDIRECT(AR340),5,FALSE),"")</f>
        <v/>
      </c>
      <c r="AP341" s="205" t="str">
        <f t="shared" ca="1" si="48"/>
        <v/>
      </c>
      <c r="AQ341" s="204" t="str">
        <f t="shared" ca="1" si="49"/>
        <v/>
      </c>
      <c r="AR341" s="204" t="str">
        <f t="shared" ca="1" si="50"/>
        <v/>
      </c>
      <c r="AS341" s="40" t="s">
        <v>3118</v>
      </c>
      <c r="AT341" s="40"/>
      <c r="AU341" s="40" t="s">
        <v>3119</v>
      </c>
      <c r="AV341" s="40" t="s">
        <v>3120</v>
      </c>
      <c r="AW341" s="40" t="s">
        <v>2770</v>
      </c>
      <c r="AX341" s="38"/>
      <c r="AY341" s="38"/>
      <c r="AZ341" s="38"/>
      <c r="BA341" s="38"/>
      <c r="BD341" s="107"/>
      <c r="BE341" s="107"/>
      <c r="BF341" s="107"/>
      <c r="BG341" s="107"/>
    </row>
    <row r="342" spans="1:59" ht="13.5" customHeight="1" x14ac:dyDescent="0.25">
      <c r="A342" s="38"/>
      <c r="B342" s="38"/>
      <c r="C342" s="38"/>
      <c r="D342" s="38"/>
      <c r="E342" s="38"/>
      <c r="F342" s="38"/>
      <c r="G342" s="38"/>
      <c r="H342" s="38"/>
      <c r="I342" s="38"/>
      <c r="J342" s="38"/>
      <c r="K342" s="38"/>
      <c r="L342" s="38"/>
      <c r="M342" s="38"/>
      <c r="N342" s="38"/>
      <c r="O342" s="38"/>
      <c r="P342" s="38"/>
      <c r="Q342" s="38"/>
      <c r="R342" s="38"/>
      <c r="S342" s="77" t="s">
        <v>3973</v>
      </c>
      <c r="T342" s="76"/>
      <c r="Y342" s="41"/>
      <c r="Z342" s="41"/>
      <c r="AA342" s="41"/>
      <c r="AB342" s="41"/>
      <c r="AC342" s="41"/>
      <c r="AD342" s="224" t="s">
        <v>271</v>
      </c>
      <c r="AE342" s="224" t="s">
        <v>2057</v>
      </c>
      <c r="AF342" s="225" t="s">
        <v>2084</v>
      </c>
      <c r="AG342" s="223" t="s">
        <v>3561</v>
      </c>
      <c r="AH342" s="199">
        <v>340</v>
      </c>
      <c r="AI342" s="199" t="str">
        <f ca="1">IFERROR(VLOOKUP(NDD!$J$23,INDIRECT(AM341),5,FALSE),"")</f>
        <v/>
      </c>
      <c r="AJ342" s="199" t="str">
        <f t="shared" ca="1" si="45"/>
        <v/>
      </c>
      <c r="AK342" s="199" t="str">
        <f t="shared" ca="1" si="46"/>
        <v/>
      </c>
      <c r="AL342" s="209" t="str">
        <f t="shared" ca="1" si="47"/>
        <v/>
      </c>
      <c r="AM342" s="199" t="str">
        <f t="shared" ca="1" si="51"/>
        <v/>
      </c>
      <c r="AN342" s="204">
        <v>341</v>
      </c>
      <c r="AO342" s="204" t="str">
        <f ca="1">IFERROR(VLOOKUP(NDD!$J$28,INDIRECT(AR341),5,FALSE),"")</f>
        <v/>
      </c>
      <c r="AP342" s="205" t="str">
        <f t="shared" ca="1" si="48"/>
        <v/>
      </c>
      <c r="AQ342" s="204" t="str">
        <f t="shared" ca="1" si="49"/>
        <v/>
      </c>
      <c r="AR342" s="204" t="str">
        <f t="shared" ca="1" si="50"/>
        <v/>
      </c>
      <c r="AS342" s="40" t="s">
        <v>1169</v>
      </c>
      <c r="AT342" s="40"/>
      <c r="AU342" s="40" t="s">
        <v>4017</v>
      </c>
      <c r="AV342" s="40" t="s">
        <v>4340</v>
      </c>
      <c r="AW342" s="40" t="s">
        <v>142</v>
      </c>
      <c r="AX342" s="38"/>
      <c r="AY342" s="38"/>
      <c r="AZ342" s="38"/>
      <c r="BA342" s="38"/>
      <c r="BD342" s="107"/>
      <c r="BE342" s="107"/>
      <c r="BF342" s="107"/>
      <c r="BG342" s="107"/>
    </row>
    <row r="343" spans="1:59" ht="13.5" customHeight="1" x14ac:dyDescent="0.25">
      <c r="A343" s="38"/>
      <c r="B343" s="38"/>
      <c r="C343" s="38"/>
      <c r="D343" s="38"/>
      <c r="E343" s="38"/>
      <c r="F343" s="38"/>
      <c r="G343" s="38"/>
      <c r="H343" s="38"/>
      <c r="I343" s="38"/>
      <c r="J343" s="38"/>
      <c r="K343" s="38"/>
      <c r="L343" s="38"/>
      <c r="M343" s="38"/>
      <c r="N343" s="38"/>
      <c r="O343" s="38"/>
      <c r="P343" s="38"/>
      <c r="Q343" s="38"/>
      <c r="R343" s="38"/>
      <c r="S343" s="77" t="s">
        <v>3974</v>
      </c>
      <c r="T343" s="76"/>
      <c r="Y343" s="41"/>
      <c r="Z343" s="41"/>
      <c r="AA343" s="41"/>
      <c r="AB343" s="41"/>
      <c r="AC343" s="41"/>
      <c r="AD343" s="224" t="s">
        <v>271</v>
      </c>
      <c r="AE343" s="224" t="s">
        <v>664</v>
      </c>
      <c r="AF343" s="225" t="s">
        <v>2084</v>
      </c>
      <c r="AG343" s="223" t="s">
        <v>2152</v>
      </c>
      <c r="AH343" s="199">
        <v>341</v>
      </c>
      <c r="AI343" s="199" t="str">
        <f ca="1">IFERROR(VLOOKUP(NDD!$J$23,INDIRECT(AM342),5,FALSE),"")</f>
        <v/>
      </c>
      <c r="AJ343" s="199" t="str">
        <f t="shared" ca="1" si="45"/>
        <v/>
      </c>
      <c r="AK343" s="199" t="str">
        <f t="shared" ca="1" si="46"/>
        <v/>
      </c>
      <c r="AL343" s="209" t="str">
        <f t="shared" ca="1" si="47"/>
        <v/>
      </c>
      <c r="AM343" s="199" t="str">
        <f t="shared" ca="1" si="51"/>
        <v/>
      </c>
      <c r="AN343" s="204">
        <v>342</v>
      </c>
      <c r="AO343" s="204" t="str">
        <f ca="1">IFERROR(VLOOKUP(NDD!$J$28,INDIRECT(AR342),5,FALSE),"")</f>
        <v/>
      </c>
      <c r="AP343" s="205" t="str">
        <f t="shared" ca="1" si="48"/>
        <v/>
      </c>
      <c r="AQ343" s="204" t="str">
        <f t="shared" ca="1" si="49"/>
        <v/>
      </c>
      <c r="AR343" s="204" t="str">
        <f t="shared" ca="1" si="50"/>
        <v/>
      </c>
      <c r="AS343" s="40" t="s">
        <v>1408</v>
      </c>
      <c r="AT343" s="40"/>
      <c r="AU343" s="40" t="s">
        <v>4011</v>
      </c>
      <c r="AV343" s="40" t="s">
        <v>4341</v>
      </c>
      <c r="AW343" s="40" t="s">
        <v>142</v>
      </c>
      <c r="AX343" s="38"/>
      <c r="AY343" s="38"/>
      <c r="AZ343" s="38"/>
      <c r="BA343" s="38"/>
      <c r="BD343" s="107"/>
      <c r="BE343" s="107"/>
      <c r="BF343" s="107"/>
      <c r="BG343" s="107"/>
    </row>
    <row r="344" spans="1:59" ht="13.5" customHeight="1" x14ac:dyDescent="0.25">
      <c r="A344" s="38"/>
      <c r="B344" s="38"/>
      <c r="C344" s="38"/>
      <c r="D344" s="38"/>
      <c r="E344" s="38"/>
      <c r="F344" s="38"/>
      <c r="G344" s="38"/>
      <c r="H344" s="38"/>
      <c r="I344" s="38"/>
      <c r="J344" s="38"/>
      <c r="K344" s="38"/>
      <c r="L344" s="38"/>
      <c r="M344" s="38"/>
      <c r="N344" s="38"/>
      <c r="O344" s="38"/>
      <c r="P344" s="38"/>
      <c r="Q344" s="38"/>
      <c r="R344" s="38"/>
      <c r="S344" s="77" t="s">
        <v>3975</v>
      </c>
      <c r="T344" s="76"/>
      <c r="Y344" s="41"/>
      <c r="Z344" s="41"/>
      <c r="AA344" s="41"/>
      <c r="AB344" s="41"/>
      <c r="AC344" s="41"/>
      <c r="AD344" s="224" t="s">
        <v>271</v>
      </c>
      <c r="AE344" s="224" t="s">
        <v>2336</v>
      </c>
      <c r="AF344" s="225" t="s">
        <v>2084</v>
      </c>
      <c r="AG344" s="223" t="s">
        <v>2153</v>
      </c>
      <c r="AH344" s="199">
        <v>342</v>
      </c>
      <c r="AI344" s="199" t="str">
        <f ca="1">IFERROR(VLOOKUP(NDD!$J$23,INDIRECT(AM343),5,FALSE),"")</f>
        <v/>
      </c>
      <c r="AJ344" s="199" t="str">
        <f t="shared" ca="1" si="45"/>
        <v/>
      </c>
      <c r="AK344" s="199" t="str">
        <f t="shared" ca="1" si="46"/>
        <v/>
      </c>
      <c r="AL344" s="209" t="str">
        <f t="shared" ca="1" si="47"/>
        <v/>
      </c>
      <c r="AM344" s="199" t="str">
        <f t="shared" ca="1" si="51"/>
        <v/>
      </c>
      <c r="AN344" s="204">
        <v>343</v>
      </c>
      <c r="AO344" s="204" t="str">
        <f ca="1">IFERROR(VLOOKUP(NDD!$J$28,INDIRECT(AR343),5,FALSE),"")</f>
        <v/>
      </c>
      <c r="AP344" s="205" t="str">
        <f t="shared" ca="1" si="48"/>
        <v/>
      </c>
      <c r="AQ344" s="204" t="str">
        <f t="shared" ca="1" si="49"/>
        <v/>
      </c>
      <c r="AR344" s="204" t="str">
        <f t="shared" ca="1" si="50"/>
        <v/>
      </c>
      <c r="AS344" s="40" t="s">
        <v>1409</v>
      </c>
      <c r="AT344" s="40"/>
      <c r="AU344" s="40" t="s">
        <v>3121</v>
      </c>
      <c r="AV344" s="40" t="s">
        <v>1976</v>
      </c>
      <c r="AW344" s="40"/>
      <c r="AX344" s="38"/>
      <c r="AY344" s="38"/>
      <c r="AZ344" s="38"/>
      <c r="BA344" s="38"/>
      <c r="BD344" s="107"/>
      <c r="BE344" s="107"/>
      <c r="BF344" s="107"/>
      <c r="BG344" s="107"/>
    </row>
    <row r="345" spans="1:59" ht="13.5" customHeight="1" x14ac:dyDescent="0.25">
      <c r="A345" s="38"/>
      <c r="B345" s="38"/>
      <c r="C345" s="38"/>
      <c r="D345" s="38"/>
      <c r="E345" s="38"/>
      <c r="F345" s="38"/>
      <c r="G345" s="38"/>
      <c r="H345" s="38"/>
      <c r="I345" s="38"/>
      <c r="J345" s="38"/>
      <c r="K345" s="38"/>
      <c r="L345" s="38"/>
      <c r="M345" s="38"/>
      <c r="N345" s="38"/>
      <c r="O345" s="38"/>
      <c r="P345" s="38"/>
      <c r="Q345" s="38"/>
      <c r="R345" s="38"/>
      <c r="S345" s="77" t="s">
        <v>3976</v>
      </c>
      <c r="T345" s="76"/>
      <c r="Y345" s="41"/>
      <c r="Z345" s="41"/>
      <c r="AA345" s="41"/>
      <c r="AB345" s="41"/>
      <c r="AC345" s="41"/>
      <c r="AD345" s="224" t="s">
        <v>271</v>
      </c>
      <c r="AE345" s="224" t="s">
        <v>2337</v>
      </c>
      <c r="AF345" s="225" t="s">
        <v>2084</v>
      </c>
      <c r="AG345" s="223" t="s">
        <v>2154</v>
      </c>
      <c r="AH345" s="199">
        <v>343</v>
      </c>
      <c r="AI345" s="199" t="str">
        <f ca="1">IFERROR(VLOOKUP(NDD!$J$23,INDIRECT(AM344),5,FALSE),"")</f>
        <v/>
      </c>
      <c r="AJ345" s="199" t="str">
        <f t="shared" ca="1" si="45"/>
        <v/>
      </c>
      <c r="AK345" s="199" t="str">
        <f t="shared" ca="1" si="46"/>
        <v/>
      </c>
      <c r="AL345" s="209" t="str">
        <f t="shared" ca="1" si="47"/>
        <v/>
      </c>
      <c r="AM345" s="199" t="str">
        <f t="shared" ca="1" si="51"/>
        <v/>
      </c>
      <c r="AN345" s="204">
        <v>344</v>
      </c>
      <c r="AO345" s="204" t="str">
        <f ca="1">IFERROR(VLOOKUP(NDD!$J$28,INDIRECT(AR344),5,FALSE),"")</f>
        <v/>
      </c>
      <c r="AP345" s="205" t="str">
        <f t="shared" ca="1" si="48"/>
        <v/>
      </c>
      <c r="AQ345" s="204" t="str">
        <f t="shared" ca="1" si="49"/>
        <v/>
      </c>
      <c r="AR345" s="204" t="str">
        <f t="shared" ca="1" si="50"/>
        <v/>
      </c>
      <c r="AS345" s="40" t="s">
        <v>3122</v>
      </c>
      <c r="AT345" s="40"/>
      <c r="AU345" s="40" t="s">
        <v>3123</v>
      </c>
      <c r="AV345" s="40" t="s">
        <v>3124</v>
      </c>
      <c r="AW345" s="40" t="s">
        <v>2770</v>
      </c>
      <c r="AX345" s="38"/>
      <c r="AY345" s="38"/>
      <c r="AZ345" s="38"/>
      <c r="BA345" s="38"/>
      <c r="BD345" s="107"/>
      <c r="BE345" s="107"/>
      <c r="BF345" s="107"/>
      <c r="BG345" s="107"/>
    </row>
    <row r="346" spans="1:59" ht="13.5" customHeight="1" x14ac:dyDescent="0.25">
      <c r="A346" s="38"/>
      <c r="B346" s="38"/>
      <c r="C346" s="38"/>
      <c r="D346" s="38"/>
      <c r="E346" s="38"/>
      <c r="F346" s="38"/>
      <c r="G346" s="38"/>
      <c r="H346" s="38"/>
      <c r="I346" s="38"/>
      <c r="J346" s="38"/>
      <c r="K346" s="38"/>
      <c r="L346" s="38"/>
      <c r="M346" s="38"/>
      <c r="N346" s="38"/>
      <c r="O346" s="38"/>
      <c r="P346" s="38"/>
      <c r="Q346" s="38"/>
      <c r="R346" s="38"/>
      <c r="S346" s="77" t="s">
        <v>3977</v>
      </c>
      <c r="T346" s="76"/>
      <c r="Y346" s="41"/>
      <c r="Z346" s="41"/>
      <c r="AA346" s="41"/>
      <c r="AB346" s="41"/>
      <c r="AC346" s="41"/>
      <c r="AD346" s="224" t="s">
        <v>271</v>
      </c>
      <c r="AE346" s="224" t="s">
        <v>665</v>
      </c>
      <c r="AF346" s="225" t="s">
        <v>2084</v>
      </c>
      <c r="AG346" s="223" t="s">
        <v>2155</v>
      </c>
      <c r="AH346" s="199">
        <v>344</v>
      </c>
      <c r="AI346" s="199" t="str">
        <f ca="1">IFERROR(VLOOKUP(NDD!$J$23,INDIRECT(AM345),5,FALSE),"")</f>
        <v/>
      </c>
      <c r="AJ346" s="199" t="str">
        <f t="shared" ca="1" si="45"/>
        <v/>
      </c>
      <c r="AK346" s="199" t="str">
        <f t="shared" ca="1" si="46"/>
        <v/>
      </c>
      <c r="AL346" s="209" t="str">
        <f t="shared" ca="1" si="47"/>
        <v/>
      </c>
      <c r="AM346" s="199" t="str">
        <f t="shared" ca="1" si="51"/>
        <v/>
      </c>
      <c r="AN346" s="204">
        <v>345</v>
      </c>
      <c r="AO346" s="204" t="str">
        <f ca="1">IFERROR(VLOOKUP(NDD!$J$28,INDIRECT(AR345),5,FALSE),"")</f>
        <v/>
      </c>
      <c r="AP346" s="205" t="str">
        <f t="shared" ca="1" si="48"/>
        <v/>
      </c>
      <c r="AQ346" s="204" t="str">
        <f t="shared" ca="1" si="49"/>
        <v/>
      </c>
      <c r="AR346" s="204" t="str">
        <f t="shared" ca="1" si="50"/>
        <v/>
      </c>
      <c r="AS346" s="40" t="s">
        <v>3125</v>
      </c>
      <c r="AT346" s="40"/>
      <c r="AU346" s="40" t="s">
        <v>3126</v>
      </c>
      <c r="AV346" s="40" t="s">
        <v>3127</v>
      </c>
      <c r="AW346" s="40" t="s">
        <v>2770</v>
      </c>
      <c r="AX346" s="38"/>
      <c r="AY346" s="38"/>
      <c r="AZ346" s="38"/>
      <c r="BA346" s="38"/>
      <c r="BD346" s="107"/>
      <c r="BE346" s="107"/>
      <c r="BF346" s="107"/>
      <c r="BG346" s="107"/>
    </row>
    <row r="347" spans="1:59" ht="13.5" customHeight="1" x14ac:dyDescent="0.25">
      <c r="A347" s="38"/>
      <c r="B347" s="38"/>
      <c r="C347" s="38"/>
      <c r="D347" s="38"/>
      <c r="E347" s="38"/>
      <c r="F347" s="38"/>
      <c r="G347" s="38"/>
      <c r="H347" s="38"/>
      <c r="I347" s="38"/>
      <c r="J347" s="38"/>
      <c r="K347" s="38"/>
      <c r="L347" s="38"/>
      <c r="M347" s="38"/>
      <c r="N347" s="38"/>
      <c r="O347" s="38"/>
      <c r="P347" s="38"/>
      <c r="Q347" s="38"/>
      <c r="R347" s="38"/>
      <c r="S347" s="77" t="s">
        <v>3978</v>
      </c>
      <c r="T347" s="76"/>
      <c r="Y347" s="41"/>
      <c r="Z347" s="41"/>
      <c r="AA347" s="41"/>
      <c r="AB347" s="41"/>
      <c r="AC347" s="41"/>
      <c r="AD347" s="224" t="s">
        <v>271</v>
      </c>
      <c r="AE347" s="224" t="s">
        <v>2211</v>
      </c>
      <c r="AF347" s="225" t="s">
        <v>2084</v>
      </c>
      <c r="AG347" s="223" t="s">
        <v>2156</v>
      </c>
      <c r="AH347" s="199">
        <v>345</v>
      </c>
      <c r="AI347" s="199" t="str">
        <f ca="1">IFERROR(VLOOKUP(NDD!$J$23,INDIRECT(AM346),5,FALSE),"")</f>
        <v/>
      </c>
      <c r="AJ347" s="199" t="str">
        <f t="shared" ca="1" si="45"/>
        <v/>
      </c>
      <c r="AK347" s="199" t="str">
        <f t="shared" ca="1" si="46"/>
        <v/>
      </c>
      <c r="AL347" s="209" t="str">
        <f t="shared" ca="1" si="47"/>
        <v/>
      </c>
      <c r="AM347" s="199" t="str">
        <f t="shared" ca="1" si="51"/>
        <v/>
      </c>
      <c r="AN347" s="204">
        <v>346</v>
      </c>
      <c r="AO347" s="204" t="str">
        <f ca="1">IFERROR(VLOOKUP(NDD!$J$28,INDIRECT(AR346),5,FALSE),"")</f>
        <v/>
      </c>
      <c r="AP347" s="205" t="str">
        <f t="shared" ca="1" si="48"/>
        <v/>
      </c>
      <c r="AQ347" s="204" t="str">
        <f t="shared" ca="1" si="49"/>
        <v/>
      </c>
      <c r="AR347" s="204" t="str">
        <f t="shared" ca="1" si="50"/>
        <v/>
      </c>
      <c r="AS347" s="40" t="s">
        <v>3128</v>
      </c>
      <c r="AT347" s="40"/>
      <c r="AU347" s="40" t="s">
        <v>3129</v>
      </c>
      <c r="AV347" s="40" t="s">
        <v>3130</v>
      </c>
      <c r="AW347" s="40" t="s">
        <v>2759</v>
      </c>
      <c r="AX347" s="38"/>
      <c r="AY347" s="38"/>
      <c r="AZ347" s="38"/>
      <c r="BA347" s="38"/>
      <c r="BD347" s="107"/>
      <c r="BE347" s="107"/>
      <c r="BF347" s="107"/>
      <c r="BG347" s="107"/>
    </row>
    <row r="348" spans="1:59" ht="13.5" customHeight="1" x14ac:dyDescent="0.25">
      <c r="A348" s="38"/>
      <c r="B348" s="38"/>
      <c r="C348" s="38"/>
      <c r="D348" s="38"/>
      <c r="E348" s="38"/>
      <c r="F348" s="38"/>
      <c r="G348" s="38"/>
      <c r="H348" s="38"/>
      <c r="I348" s="38"/>
      <c r="J348" s="38"/>
      <c r="K348" s="38"/>
      <c r="L348" s="38"/>
      <c r="M348" s="38"/>
      <c r="N348" s="38"/>
      <c r="O348" s="38"/>
      <c r="P348" s="38"/>
      <c r="Q348" s="38"/>
      <c r="R348" s="38"/>
      <c r="S348" s="77" t="s">
        <v>366</v>
      </c>
      <c r="T348" s="76" t="s">
        <v>549</v>
      </c>
      <c r="Y348" s="41"/>
      <c r="Z348" s="41"/>
      <c r="AA348" s="41"/>
      <c r="AB348" s="41"/>
      <c r="AC348" s="41"/>
      <c r="AD348" s="224" t="s">
        <v>271</v>
      </c>
      <c r="AE348" s="224" t="s">
        <v>2338</v>
      </c>
      <c r="AF348" s="225" t="s">
        <v>2084</v>
      </c>
      <c r="AG348" s="223" t="s">
        <v>2157</v>
      </c>
      <c r="AH348" s="199">
        <v>346</v>
      </c>
      <c r="AI348" s="199" t="str">
        <f ca="1">IFERROR(VLOOKUP(NDD!$J$23,INDIRECT(AM347),5,FALSE),"")</f>
        <v/>
      </c>
      <c r="AJ348" s="199" t="str">
        <f t="shared" ref="AJ348:AJ386" ca="1" si="52">IFERROR(INDIRECT("AF"&amp;AI348+2),"")</f>
        <v/>
      </c>
      <c r="AK348" s="199" t="str">
        <f t="shared" ref="AK348:AK386" ca="1" si="53">IFERROR(INDIRECT("AE"&amp;AI348+2),"")</f>
        <v/>
      </c>
      <c r="AL348" s="209" t="str">
        <f t="shared" ref="AL348:AL386" ca="1" si="54">IFERROR(INDIRECT("AG"&amp;AI348+2),"")</f>
        <v/>
      </c>
      <c r="AM348" s="199" t="str">
        <f t="shared" ca="1" si="51"/>
        <v/>
      </c>
      <c r="AN348" s="204">
        <v>347</v>
      </c>
      <c r="AO348" s="204" t="str">
        <f ca="1">IFERROR(VLOOKUP(NDD!$J$28,INDIRECT(AR347),5,FALSE),"")</f>
        <v/>
      </c>
      <c r="AP348" s="205" t="str">
        <f t="shared" ca="1" si="48"/>
        <v/>
      </c>
      <c r="AQ348" s="204" t="str">
        <f t="shared" ca="1" si="49"/>
        <v/>
      </c>
      <c r="AR348" s="204" t="str">
        <f t="shared" ca="1" si="50"/>
        <v/>
      </c>
      <c r="AS348" s="40" t="s">
        <v>3131</v>
      </c>
      <c r="AT348" s="40"/>
      <c r="AU348" s="40" t="s">
        <v>3132</v>
      </c>
      <c r="AV348" s="40" t="s">
        <v>3133</v>
      </c>
      <c r="AW348" s="40" t="s">
        <v>2748</v>
      </c>
      <c r="AX348" s="38"/>
      <c r="AY348" s="38"/>
      <c r="AZ348" s="38"/>
      <c r="BA348" s="38"/>
      <c r="BD348" s="107"/>
      <c r="BE348" s="107"/>
      <c r="BF348" s="107"/>
      <c r="BG348" s="107"/>
    </row>
    <row r="349" spans="1:59" ht="13.5" customHeight="1" x14ac:dyDescent="0.25">
      <c r="A349" s="38"/>
      <c r="B349" s="38"/>
      <c r="C349" s="38"/>
      <c r="D349" s="38"/>
      <c r="E349" s="38"/>
      <c r="F349" s="38"/>
      <c r="G349" s="38"/>
      <c r="H349" s="38"/>
      <c r="I349" s="38"/>
      <c r="J349" s="38"/>
      <c r="K349" s="38"/>
      <c r="L349" s="38"/>
      <c r="M349" s="38"/>
      <c r="N349" s="38"/>
      <c r="O349" s="38"/>
      <c r="P349" s="38"/>
      <c r="Q349" s="38"/>
      <c r="R349" s="38"/>
      <c r="S349" s="77" t="s">
        <v>3979</v>
      </c>
      <c r="T349" s="76"/>
      <c r="Y349" s="41"/>
      <c r="Z349" s="41"/>
      <c r="AA349" s="41"/>
      <c r="AB349" s="41"/>
      <c r="AC349" s="41"/>
      <c r="AD349" s="224" t="s">
        <v>271</v>
      </c>
      <c r="AE349" s="224" t="s">
        <v>3556</v>
      </c>
      <c r="AF349" s="225" t="s">
        <v>2095</v>
      </c>
      <c r="AG349" s="223" t="s">
        <v>3594</v>
      </c>
      <c r="AH349" s="199">
        <v>347</v>
      </c>
      <c r="AI349" s="199" t="str">
        <f ca="1">IFERROR(VLOOKUP(NDD!$J$23,INDIRECT(AM348),5,FALSE),"")</f>
        <v/>
      </c>
      <c r="AJ349" s="199" t="str">
        <f t="shared" ca="1" si="52"/>
        <v/>
      </c>
      <c r="AK349" s="199" t="str">
        <f t="shared" ca="1" si="53"/>
        <v/>
      </c>
      <c r="AL349" s="209" t="str">
        <f t="shared" ca="1" si="54"/>
        <v/>
      </c>
      <c r="AM349" s="199" t="str">
        <f t="shared" ca="1" si="51"/>
        <v/>
      </c>
      <c r="AN349" s="204">
        <v>348</v>
      </c>
      <c r="AO349" s="204" t="str">
        <f ca="1">IFERROR(VLOOKUP(NDD!$J$28,INDIRECT(AR348),5,FALSE),"")</f>
        <v/>
      </c>
      <c r="AP349" s="205" t="str">
        <f t="shared" ca="1" si="48"/>
        <v/>
      </c>
      <c r="AQ349" s="204" t="str">
        <f t="shared" ca="1" si="49"/>
        <v/>
      </c>
      <c r="AR349" s="204" t="str">
        <f t="shared" ca="1" si="50"/>
        <v/>
      </c>
      <c r="AS349" s="40" t="s">
        <v>1170</v>
      </c>
      <c r="AT349" s="40"/>
      <c r="AU349" s="40" t="s">
        <v>3134</v>
      </c>
      <c r="AV349" s="40" t="s">
        <v>1977</v>
      </c>
      <c r="AW349" s="40"/>
      <c r="AX349" s="38"/>
      <c r="AY349" s="38"/>
      <c r="AZ349" s="38"/>
      <c r="BA349" s="38"/>
      <c r="BD349" s="107"/>
      <c r="BE349" s="107"/>
      <c r="BF349" s="107"/>
      <c r="BG349" s="107"/>
    </row>
    <row r="350" spans="1:59" ht="13.5" customHeight="1" x14ac:dyDescent="0.25">
      <c r="A350" s="38"/>
      <c r="B350" s="38"/>
      <c r="C350" s="38"/>
      <c r="D350" s="38"/>
      <c r="E350" s="38"/>
      <c r="F350" s="38"/>
      <c r="G350" s="38"/>
      <c r="H350" s="38"/>
      <c r="I350" s="38"/>
      <c r="J350" s="38"/>
      <c r="K350" s="38"/>
      <c r="L350" s="38"/>
      <c r="M350" s="38"/>
      <c r="N350" s="38"/>
      <c r="O350" s="38"/>
      <c r="P350" s="38"/>
      <c r="Q350" s="38"/>
      <c r="R350" s="38"/>
      <c r="S350" s="77" t="s">
        <v>367</v>
      </c>
      <c r="T350" s="76" t="s">
        <v>562</v>
      </c>
      <c r="Y350" s="41"/>
      <c r="Z350" s="41"/>
      <c r="AA350" s="41"/>
      <c r="AB350" s="41"/>
      <c r="AC350" s="41"/>
      <c r="AD350" s="224" t="s">
        <v>271</v>
      </c>
      <c r="AE350" s="224" t="s">
        <v>2187</v>
      </c>
      <c r="AF350" s="225" t="s">
        <v>2095</v>
      </c>
      <c r="AG350" s="223" t="s">
        <v>2158</v>
      </c>
      <c r="AH350" s="199">
        <v>348</v>
      </c>
      <c r="AI350" s="199" t="str">
        <f ca="1">IFERROR(VLOOKUP(NDD!$J$23,INDIRECT(AM349),5,FALSE),"")</f>
        <v/>
      </c>
      <c r="AJ350" s="199" t="str">
        <f t="shared" ca="1" si="52"/>
        <v/>
      </c>
      <c r="AK350" s="199" t="str">
        <f t="shared" ca="1" si="53"/>
        <v/>
      </c>
      <c r="AL350" s="209" t="str">
        <f t="shared" ca="1" si="54"/>
        <v/>
      </c>
      <c r="AM350" s="199" t="str">
        <f t="shared" ca="1" si="51"/>
        <v/>
      </c>
      <c r="AN350" s="204">
        <v>349</v>
      </c>
      <c r="AO350" s="204" t="str">
        <f ca="1">IFERROR(VLOOKUP(NDD!$J$28,INDIRECT(AR349),5,FALSE),"")</f>
        <v/>
      </c>
      <c r="AP350" s="205" t="str">
        <f t="shared" ca="1" si="48"/>
        <v/>
      </c>
      <c r="AQ350" s="204" t="str">
        <f t="shared" ca="1" si="49"/>
        <v/>
      </c>
      <c r="AR350" s="204" t="str">
        <f t="shared" ca="1" si="50"/>
        <v/>
      </c>
      <c r="AS350" s="40" t="s">
        <v>1410</v>
      </c>
      <c r="AT350" s="40"/>
      <c r="AU350" s="40" t="s">
        <v>4014</v>
      </c>
      <c r="AV350" s="40" t="s">
        <v>4342</v>
      </c>
      <c r="AW350" s="40" t="s">
        <v>111</v>
      </c>
      <c r="AX350" s="38"/>
      <c r="AY350" s="38"/>
      <c r="AZ350" s="38"/>
      <c r="BA350" s="38"/>
      <c r="BD350" s="107"/>
      <c r="BE350" s="107"/>
      <c r="BF350" s="107"/>
      <c r="BG350" s="107"/>
    </row>
    <row r="351" spans="1:59" ht="13.5" customHeight="1" x14ac:dyDescent="0.25">
      <c r="A351" s="38"/>
      <c r="B351" s="38"/>
      <c r="C351" s="38"/>
      <c r="D351" s="38"/>
      <c r="E351" s="38"/>
      <c r="F351" s="38"/>
      <c r="G351" s="38"/>
      <c r="H351" s="38"/>
      <c r="I351" s="38"/>
      <c r="J351" s="38"/>
      <c r="K351" s="38"/>
      <c r="L351" s="38"/>
      <c r="M351" s="38"/>
      <c r="N351" s="38"/>
      <c r="O351" s="38"/>
      <c r="P351" s="38"/>
      <c r="Q351" s="38"/>
      <c r="R351" s="38"/>
      <c r="S351" s="77" t="s">
        <v>3115</v>
      </c>
      <c r="T351" s="76"/>
      <c r="Y351" s="41"/>
      <c r="Z351" s="41"/>
      <c r="AA351" s="41"/>
      <c r="AB351" s="41"/>
      <c r="AC351" s="41"/>
      <c r="AD351" s="224" t="s">
        <v>271</v>
      </c>
      <c r="AE351" s="224" t="s">
        <v>2187</v>
      </c>
      <c r="AF351" s="225" t="s">
        <v>2095</v>
      </c>
      <c r="AG351" s="223" t="s">
        <v>2159</v>
      </c>
      <c r="AH351" s="199">
        <v>349</v>
      </c>
      <c r="AI351" s="199" t="str">
        <f ca="1">IFERROR(VLOOKUP(NDD!$J$23,INDIRECT(AM350),5,FALSE),"")</f>
        <v/>
      </c>
      <c r="AJ351" s="199" t="str">
        <f t="shared" ca="1" si="52"/>
        <v/>
      </c>
      <c r="AK351" s="199" t="str">
        <f t="shared" ca="1" si="53"/>
        <v/>
      </c>
      <c r="AL351" s="209" t="str">
        <f t="shared" ca="1" si="54"/>
        <v/>
      </c>
      <c r="AM351" s="199" t="str">
        <f t="shared" ca="1" si="51"/>
        <v/>
      </c>
      <c r="AN351" s="204">
        <v>350</v>
      </c>
      <c r="AO351" s="204" t="str">
        <f ca="1">IFERROR(VLOOKUP(NDD!$J$28,INDIRECT(AR350),5,FALSE),"")</f>
        <v/>
      </c>
      <c r="AP351" s="205" t="str">
        <f t="shared" ca="1" si="48"/>
        <v/>
      </c>
      <c r="AQ351" s="204" t="str">
        <f t="shared" ca="1" si="49"/>
        <v/>
      </c>
      <c r="AR351" s="204" t="str">
        <f t="shared" ca="1" si="50"/>
        <v/>
      </c>
      <c r="AS351" s="40" t="s">
        <v>1411</v>
      </c>
      <c r="AT351" s="40"/>
      <c r="AU351" s="40" t="s">
        <v>4015</v>
      </c>
      <c r="AV351" s="40" t="s">
        <v>4343</v>
      </c>
      <c r="AW351" s="40" t="s">
        <v>111</v>
      </c>
      <c r="AX351" s="38"/>
      <c r="AY351" s="38"/>
      <c r="AZ351" s="38"/>
      <c r="BA351" s="38"/>
      <c r="BD351" s="107"/>
      <c r="BE351" s="107"/>
      <c r="BF351" s="107"/>
      <c r="BG351" s="107"/>
    </row>
    <row r="352" spans="1:59" ht="13.5" customHeight="1" x14ac:dyDescent="0.25">
      <c r="A352" s="38"/>
      <c r="B352" s="38"/>
      <c r="C352" s="38"/>
      <c r="D352" s="38"/>
      <c r="E352" s="38"/>
      <c r="F352" s="38"/>
      <c r="G352" s="38"/>
      <c r="H352" s="38"/>
      <c r="I352" s="38"/>
      <c r="J352" s="38"/>
      <c r="K352" s="38"/>
      <c r="L352" s="38"/>
      <c r="M352" s="38"/>
      <c r="N352" s="38"/>
      <c r="O352" s="38"/>
      <c r="P352" s="38"/>
      <c r="Q352" s="38"/>
      <c r="R352" s="38"/>
      <c r="S352" s="77" t="s">
        <v>2973</v>
      </c>
      <c r="T352" s="76"/>
      <c r="Y352" s="41"/>
      <c r="Z352" s="41"/>
      <c r="AA352" s="41"/>
      <c r="AB352" s="41"/>
      <c r="AC352" s="41"/>
      <c r="AD352" s="224" t="s">
        <v>271</v>
      </c>
      <c r="AE352" s="224" t="s">
        <v>2197</v>
      </c>
      <c r="AF352" s="225" t="s">
        <v>2095</v>
      </c>
      <c r="AG352" s="223" t="s">
        <v>2160</v>
      </c>
      <c r="AH352" s="199">
        <v>350</v>
      </c>
      <c r="AI352" s="199" t="str">
        <f ca="1">IFERROR(VLOOKUP(NDD!$J$23,INDIRECT(AM351),5,FALSE),"")</f>
        <v/>
      </c>
      <c r="AJ352" s="199" t="str">
        <f t="shared" ca="1" si="52"/>
        <v/>
      </c>
      <c r="AK352" s="199" t="str">
        <f t="shared" ca="1" si="53"/>
        <v/>
      </c>
      <c r="AL352" s="209" t="str">
        <f t="shared" ca="1" si="54"/>
        <v/>
      </c>
      <c r="AM352" s="199" t="str">
        <f t="shared" ca="1" si="51"/>
        <v/>
      </c>
      <c r="AN352" s="204">
        <v>351</v>
      </c>
      <c r="AO352" s="204" t="str">
        <f ca="1">IFERROR(VLOOKUP(NDD!$J$28,INDIRECT(AR351),5,FALSE),"")</f>
        <v/>
      </c>
      <c r="AP352" s="205" t="str">
        <f t="shared" ca="1" si="48"/>
        <v/>
      </c>
      <c r="AQ352" s="204" t="str">
        <f t="shared" ca="1" si="49"/>
        <v/>
      </c>
      <c r="AR352" s="204" t="str">
        <f t="shared" ca="1" si="50"/>
        <v/>
      </c>
      <c r="AS352" s="40" t="s">
        <v>1171</v>
      </c>
      <c r="AT352" s="40"/>
      <c r="AU352" s="40" t="s">
        <v>4047</v>
      </c>
      <c r="AV352" s="40" t="s">
        <v>4344</v>
      </c>
      <c r="AW352" s="40" t="s">
        <v>111</v>
      </c>
      <c r="AX352" s="38"/>
      <c r="AY352" s="38"/>
      <c r="AZ352" s="38"/>
      <c r="BA352" s="38"/>
      <c r="BD352" s="107"/>
      <c r="BE352" s="107"/>
      <c r="BF352" s="107"/>
      <c r="BG352" s="107"/>
    </row>
    <row r="353" spans="1:59" ht="13.5" customHeight="1" x14ac:dyDescent="0.25">
      <c r="A353" s="38"/>
      <c r="B353" s="38"/>
      <c r="C353" s="38"/>
      <c r="D353" s="38"/>
      <c r="E353" s="38"/>
      <c r="F353" s="38"/>
      <c r="G353" s="38"/>
      <c r="H353" s="38"/>
      <c r="I353" s="38"/>
      <c r="J353" s="38"/>
      <c r="K353" s="38"/>
      <c r="L353" s="38"/>
      <c r="M353" s="38"/>
      <c r="N353" s="38"/>
      <c r="O353" s="38"/>
      <c r="P353" s="38"/>
      <c r="Q353" s="38"/>
      <c r="R353" s="38"/>
      <c r="S353" s="77" t="s">
        <v>368</v>
      </c>
      <c r="T353" s="76" t="s">
        <v>552</v>
      </c>
      <c r="Y353" s="41"/>
      <c r="Z353" s="41"/>
      <c r="AA353" s="41"/>
      <c r="AB353" s="41"/>
      <c r="AC353" s="41"/>
      <c r="AD353" s="224" t="s">
        <v>281</v>
      </c>
      <c r="AE353" s="218" t="s">
        <v>3768</v>
      </c>
      <c r="AF353" s="225" t="s">
        <v>2096</v>
      </c>
      <c r="AG353" s="223" t="s">
        <v>3595</v>
      </c>
      <c r="AH353" s="199">
        <v>351</v>
      </c>
      <c r="AI353" s="199" t="str">
        <f ca="1">IFERROR(VLOOKUP(NDD!$J$23,INDIRECT(AM352),5,FALSE),"")</f>
        <v/>
      </c>
      <c r="AJ353" s="199" t="str">
        <f t="shared" ca="1" si="52"/>
        <v/>
      </c>
      <c r="AK353" s="199" t="str">
        <f t="shared" ca="1" si="53"/>
        <v/>
      </c>
      <c r="AL353" s="209" t="str">
        <f t="shared" ca="1" si="54"/>
        <v/>
      </c>
      <c r="AM353" s="199" t="str">
        <f t="shared" ca="1" si="51"/>
        <v/>
      </c>
      <c r="AN353" s="204">
        <v>352</v>
      </c>
      <c r="AO353" s="204" t="str">
        <f ca="1">IFERROR(VLOOKUP(NDD!$J$28,INDIRECT(AR352),5,FALSE),"")</f>
        <v/>
      </c>
      <c r="AP353" s="205" t="str">
        <f t="shared" ca="1" si="48"/>
        <v/>
      </c>
      <c r="AQ353" s="204" t="str">
        <f t="shared" ca="1" si="49"/>
        <v/>
      </c>
      <c r="AR353" s="204" t="str">
        <f t="shared" ca="1" si="50"/>
        <v/>
      </c>
      <c r="AS353" s="40" t="s">
        <v>1412</v>
      </c>
      <c r="AT353" s="40"/>
      <c r="AU353" s="40" t="s">
        <v>4018</v>
      </c>
      <c r="AV353" s="40" t="s">
        <v>4345</v>
      </c>
      <c r="AW353" s="40" t="s">
        <v>189</v>
      </c>
      <c r="AX353" s="38"/>
      <c r="AY353" s="38"/>
      <c r="AZ353" s="38"/>
      <c r="BA353" s="38"/>
      <c r="BD353" s="107"/>
      <c r="BE353" s="107"/>
      <c r="BF353" s="107"/>
      <c r="BG353" s="107"/>
    </row>
    <row r="354" spans="1:59" ht="13.5" customHeight="1" x14ac:dyDescent="0.25">
      <c r="A354" s="38"/>
      <c r="B354" s="38"/>
      <c r="C354" s="38"/>
      <c r="D354" s="38"/>
      <c r="E354" s="38"/>
      <c r="F354" s="38"/>
      <c r="G354" s="38"/>
      <c r="H354" s="38"/>
      <c r="I354" s="38"/>
      <c r="J354" s="38"/>
      <c r="K354" s="38"/>
      <c r="L354" s="38"/>
      <c r="M354" s="38"/>
      <c r="N354" s="38"/>
      <c r="O354" s="38"/>
      <c r="P354" s="38"/>
      <c r="Q354" s="38"/>
      <c r="R354" s="38"/>
      <c r="S354" s="77" t="s">
        <v>3797</v>
      </c>
      <c r="T354" s="76"/>
      <c r="Y354" s="41"/>
      <c r="Z354" s="41"/>
      <c r="AA354" s="41"/>
      <c r="AB354" s="41"/>
      <c r="AC354" s="41"/>
      <c r="AD354" s="224" t="s">
        <v>281</v>
      </c>
      <c r="AE354" s="218" t="s">
        <v>716</v>
      </c>
      <c r="AF354" s="225" t="s">
        <v>2097</v>
      </c>
      <c r="AG354" s="223" t="s">
        <v>2339</v>
      </c>
      <c r="AH354" s="199">
        <v>352</v>
      </c>
      <c r="AI354" s="199" t="str">
        <f ca="1">IFERROR(VLOOKUP(NDD!$J$23,INDIRECT(AM353),5,FALSE),"")</f>
        <v/>
      </c>
      <c r="AJ354" s="199" t="str">
        <f t="shared" ca="1" si="52"/>
        <v/>
      </c>
      <c r="AK354" s="199" t="str">
        <f t="shared" ca="1" si="53"/>
        <v/>
      </c>
      <c r="AL354" s="209" t="str">
        <f t="shared" ca="1" si="54"/>
        <v/>
      </c>
      <c r="AM354" s="199" t="str">
        <f t="shared" ca="1" si="51"/>
        <v/>
      </c>
      <c r="AN354" s="204">
        <v>353</v>
      </c>
      <c r="AO354" s="204" t="str">
        <f ca="1">IFERROR(VLOOKUP(NDD!$J$28,INDIRECT(AR353),5,FALSE),"")</f>
        <v/>
      </c>
      <c r="AP354" s="205" t="str">
        <f t="shared" ca="1" si="48"/>
        <v/>
      </c>
      <c r="AQ354" s="204" t="str">
        <f t="shared" ca="1" si="49"/>
        <v/>
      </c>
      <c r="AR354" s="204" t="str">
        <f t="shared" ca="1" si="50"/>
        <v/>
      </c>
      <c r="AS354" s="40" t="s">
        <v>1413</v>
      </c>
      <c r="AT354" s="40"/>
      <c r="AU354" s="40" t="s">
        <v>4052</v>
      </c>
      <c r="AV354" s="40" t="s">
        <v>4346</v>
      </c>
      <c r="AW354" s="40" t="s">
        <v>129</v>
      </c>
      <c r="AX354" s="38"/>
      <c r="AY354" s="38"/>
      <c r="AZ354" s="38"/>
      <c r="BA354" s="38"/>
      <c r="BD354" s="107"/>
      <c r="BE354" s="107"/>
      <c r="BF354" s="107"/>
      <c r="BG354" s="107"/>
    </row>
    <row r="355" spans="1:59" ht="13.5" customHeight="1" x14ac:dyDescent="0.25">
      <c r="A355" s="38"/>
      <c r="B355" s="38"/>
      <c r="C355" s="38"/>
      <c r="D355" s="38"/>
      <c r="E355" s="38"/>
      <c r="F355" s="38"/>
      <c r="G355" s="38"/>
      <c r="H355" s="38"/>
      <c r="I355" s="38"/>
      <c r="J355" s="38"/>
      <c r="K355" s="38"/>
      <c r="L355" s="38"/>
      <c r="M355" s="38"/>
      <c r="N355" s="38"/>
      <c r="O355" s="38"/>
      <c r="P355" s="38"/>
      <c r="Q355" s="38"/>
      <c r="R355" s="38"/>
      <c r="S355" s="77" t="s">
        <v>3980</v>
      </c>
      <c r="T355" s="76"/>
      <c r="Y355" s="41"/>
      <c r="Z355" s="41"/>
      <c r="AA355" s="41"/>
      <c r="AB355" s="41"/>
      <c r="AC355" s="41"/>
      <c r="AD355" s="224" t="s">
        <v>281</v>
      </c>
      <c r="AE355" s="218" t="s">
        <v>3598</v>
      </c>
      <c r="AF355" s="225" t="s">
        <v>2098</v>
      </c>
      <c r="AG355" s="223" t="s">
        <v>3599</v>
      </c>
      <c r="AH355" s="199">
        <v>353</v>
      </c>
      <c r="AI355" s="199" t="str">
        <f ca="1">IFERROR(VLOOKUP(NDD!$J$23,INDIRECT(AM354),5,FALSE),"")</f>
        <v/>
      </c>
      <c r="AJ355" s="199" t="str">
        <f t="shared" ca="1" si="52"/>
        <v/>
      </c>
      <c r="AK355" s="199" t="str">
        <f t="shared" ca="1" si="53"/>
        <v/>
      </c>
      <c r="AL355" s="209" t="str">
        <f t="shared" ca="1" si="54"/>
        <v/>
      </c>
      <c r="AM355" s="199" t="str">
        <f t="shared" ca="1" si="51"/>
        <v/>
      </c>
      <c r="AN355" s="204">
        <v>354</v>
      </c>
      <c r="AO355" s="204" t="str">
        <f ca="1">IFERROR(VLOOKUP(NDD!$J$28,INDIRECT(AR354),5,FALSE),"")</f>
        <v/>
      </c>
      <c r="AP355" s="205" t="str">
        <f t="shared" ca="1" si="48"/>
        <v/>
      </c>
      <c r="AQ355" s="204" t="str">
        <f t="shared" ca="1" si="49"/>
        <v/>
      </c>
      <c r="AR355" s="204" t="str">
        <f t="shared" ca="1" si="50"/>
        <v/>
      </c>
      <c r="AS355" s="40" t="s">
        <v>3135</v>
      </c>
      <c r="AT355" s="40"/>
      <c r="AU355" s="40" t="s">
        <v>3136</v>
      </c>
      <c r="AV355" s="40" t="s">
        <v>3137</v>
      </c>
      <c r="AW355" s="40" t="s">
        <v>2752</v>
      </c>
      <c r="AX355" s="38"/>
      <c r="AY355" s="38"/>
      <c r="AZ355" s="38"/>
      <c r="BA355" s="38"/>
      <c r="BD355" s="107"/>
      <c r="BE355" s="107"/>
      <c r="BF355" s="107"/>
      <c r="BG355" s="107"/>
    </row>
    <row r="356" spans="1:59" ht="13.5" customHeight="1" x14ac:dyDescent="0.25">
      <c r="A356" s="38"/>
      <c r="B356" s="38"/>
      <c r="C356" s="38"/>
      <c r="D356" s="38"/>
      <c r="E356" s="38"/>
      <c r="F356" s="38"/>
      <c r="G356" s="38"/>
      <c r="H356" s="38"/>
      <c r="I356" s="38"/>
      <c r="J356" s="38"/>
      <c r="K356" s="38"/>
      <c r="L356" s="38"/>
      <c r="M356" s="38"/>
      <c r="N356" s="38"/>
      <c r="O356" s="38"/>
      <c r="P356" s="38"/>
      <c r="Q356" s="38"/>
      <c r="R356" s="38"/>
      <c r="S356" s="77" t="s">
        <v>369</v>
      </c>
      <c r="T356" s="76" t="s">
        <v>585</v>
      </c>
      <c r="Y356" s="41"/>
      <c r="Z356" s="41"/>
      <c r="AA356" s="41"/>
      <c r="AB356" s="41"/>
      <c r="AC356" s="41"/>
      <c r="AD356" s="224" t="s">
        <v>281</v>
      </c>
      <c r="AE356" s="218" t="s">
        <v>2340</v>
      </c>
      <c r="AF356" s="225" t="s">
        <v>2098</v>
      </c>
      <c r="AG356" s="223" t="s">
        <v>2341</v>
      </c>
      <c r="AH356" s="199">
        <v>354</v>
      </c>
      <c r="AI356" s="199" t="str">
        <f ca="1">IFERROR(VLOOKUP(NDD!$J$23,INDIRECT(AM355),5,FALSE),"")</f>
        <v/>
      </c>
      <c r="AJ356" s="199" t="str">
        <f t="shared" ca="1" si="52"/>
        <v/>
      </c>
      <c r="AK356" s="199" t="str">
        <f t="shared" ca="1" si="53"/>
        <v/>
      </c>
      <c r="AL356" s="209" t="str">
        <f t="shared" ca="1" si="54"/>
        <v/>
      </c>
      <c r="AM356" s="199" t="str">
        <f t="shared" ca="1" si="51"/>
        <v/>
      </c>
      <c r="AN356" s="204">
        <v>355</v>
      </c>
      <c r="AO356" s="204" t="str">
        <f ca="1">IFERROR(VLOOKUP(NDD!$J$28,INDIRECT(AR355),5,FALSE),"")</f>
        <v/>
      </c>
      <c r="AP356" s="205" t="str">
        <f t="shared" ca="1" si="48"/>
        <v/>
      </c>
      <c r="AQ356" s="204" t="str">
        <f t="shared" ca="1" si="49"/>
        <v/>
      </c>
      <c r="AR356" s="204" t="str">
        <f t="shared" ca="1" si="50"/>
        <v/>
      </c>
      <c r="AS356" s="40" t="s">
        <v>3138</v>
      </c>
      <c r="AT356" s="40"/>
      <c r="AU356" s="40" t="s">
        <v>3139</v>
      </c>
      <c r="AV356" s="40" t="s">
        <v>3140</v>
      </c>
      <c r="AW356" s="40" t="s">
        <v>2770</v>
      </c>
      <c r="AX356" s="38"/>
      <c r="AY356" s="38"/>
      <c r="AZ356" s="38"/>
      <c r="BA356" s="38"/>
      <c r="BD356" s="107"/>
      <c r="BE356" s="107"/>
      <c r="BF356" s="107"/>
      <c r="BG356" s="107"/>
    </row>
    <row r="357" spans="1:59" ht="13.5" customHeight="1" x14ac:dyDescent="0.25">
      <c r="A357" s="38"/>
      <c r="B357" s="38"/>
      <c r="C357" s="38"/>
      <c r="D357" s="38"/>
      <c r="E357" s="38"/>
      <c r="F357" s="38"/>
      <c r="G357" s="38"/>
      <c r="H357" s="38"/>
      <c r="I357" s="38"/>
      <c r="J357" s="38"/>
      <c r="K357" s="38"/>
      <c r="L357" s="38"/>
      <c r="M357" s="38"/>
      <c r="N357" s="38"/>
      <c r="O357" s="38"/>
      <c r="P357" s="38"/>
      <c r="Q357" s="38"/>
      <c r="R357" s="38"/>
      <c r="S357" s="77" t="s">
        <v>3245</v>
      </c>
      <c r="T357" s="76"/>
      <c r="Y357" s="41"/>
      <c r="Z357" s="41"/>
      <c r="AA357" s="41"/>
      <c r="AB357" s="41"/>
      <c r="AC357" s="41"/>
      <c r="AD357" s="224" t="s">
        <v>281</v>
      </c>
      <c r="AE357" s="218" t="s">
        <v>2342</v>
      </c>
      <c r="AF357" s="225" t="s">
        <v>2098</v>
      </c>
      <c r="AG357" s="223" t="s">
        <v>2343</v>
      </c>
      <c r="AH357" s="199">
        <v>355</v>
      </c>
      <c r="AI357" s="199" t="str">
        <f ca="1">IFERROR(VLOOKUP(NDD!$J$23,INDIRECT(AM356),5,FALSE),"")</f>
        <v/>
      </c>
      <c r="AJ357" s="199" t="str">
        <f t="shared" ca="1" si="52"/>
        <v/>
      </c>
      <c r="AK357" s="199" t="str">
        <f t="shared" ca="1" si="53"/>
        <v/>
      </c>
      <c r="AL357" s="209" t="str">
        <f t="shared" ca="1" si="54"/>
        <v/>
      </c>
      <c r="AM357" s="199" t="str">
        <f t="shared" ca="1" si="51"/>
        <v/>
      </c>
      <c r="AN357" s="204">
        <v>356</v>
      </c>
      <c r="AO357" s="204" t="str">
        <f ca="1">IFERROR(VLOOKUP(NDD!$J$28,INDIRECT(AR356),5,FALSE),"")</f>
        <v/>
      </c>
      <c r="AP357" s="205" t="str">
        <f t="shared" ca="1" si="48"/>
        <v/>
      </c>
      <c r="AQ357" s="204" t="str">
        <f t="shared" ca="1" si="49"/>
        <v/>
      </c>
      <c r="AR357" s="204" t="str">
        <f t="shared" ca="1" si="50"/>
        <v/>
      </c>
      <c r="AS357" s="40" t="s">
        <v>1172</v>
      </c>
      <c r="AT357" s="40"/>
      <c r="AU357" s="40" t="s">
        <v>4149</v>
      </c>
      <c r="AV357" s="40" t="s">
        <v>4347</v>
      </c>
      <c r="AW357" s="40" t="s">
        <v>188</v>
      </c>
      <c r="AX357" s="38"/>
      <c r="AY357" s="38"/>
      <c r="AZ357" s="38"/>
      <c r="BA357" s="38"/>
      <c r="BD357" s="107"/>
      <c r="BE357" s="107"/>
      <c r="BF357" s="107"/>
      <c r="BG357" s="107"/>
    </row>
    <row r="358" spans="1:59" ht="13.5" customHeight="1" x14ac:dyDescent="0.25">
      <c r="A358" s="38"/>
      <c r="B358" s="38"/>
      <c r="C358" s="38"/>
      <c r="D358" s="38"/>
      <c r="E358" s="38"/>
      <c r="F358" s="38"/>
      <c r="G358" s="38"/>
      <c r="H358" s="38"/>
      <c r="I358" s="38"/>
      <c r="J358" s="38"/>
      <c r="K358" s="38"/>
      <c r="L358" s="38"/>
      <c r="M358" s="38"/>
      <c r="N358" s="38"/>
      <c r="O358" s="38"/>
      <c r="P358" s="38"/>
      <c r="Q358" s="38"/>
      <c r="R358" s="38"/>
      <c r="S358" s="77" t="s">
        <v>370</v>
      </c>
      <c r="T358" s="76" t="s">
        <v>586</v>
      </c>
      <c r="Y358" s="41"/>
      <c r="Z358" s="41"/>
      <c r="AA358" s="41"/>
      <c r="AB358" s="41"/>
      <c r="AC358" s="41"/>
      <c r="AD358" s="224" t="s">
        <v>281</v>
      </c>
      <c r="AE358" s="218" t="s">
        <v>2344</v>
      </c>
      <c r="AF358" s="225" t="s">
        <v>2098</v>
      </c>
      <c r="AG358" s="223" t="s">
        <v>2345</v>
      </c>
      <c r="AH358" s="199">
        <v>356</v>
      </c>
      <c r="AI358" s="199" t="str">
        <f ca="1">IFERROR(VLOOKUP(NDD!$J$23,INDIRECT(AM357),5,FALSE),"")</f>
        <v/>
      </c>
      <c r="AJ358" s="199" t="str">
        <f t="shared" ca="1" si="52"/>
        <v/>
      </c>
      <c r="AK358" s="199" t="str">
        <f t="shared" ca="1" si="53"/>
        <v/>
      </c>
      <c r="AL358" s="209" t="str">
        <f t="shared" ca="1" si="54"/>
        <v/>
      </c>
      <c r="AM358" s="199" t="str">
        <f t="shared" ca="1" si="51"/>
        <v/>
      </c>
      <c r="AN358" s="204">
        <v>357</v>
      </c>
      <c r="AO358" s="204" t="str">
        <f ca="1">IFERROR(VLOOKUP(NDD!$J$28,INDIRECT(AR357),5,FALSE),"")</f>
        <v/>
      </c>
      <c r="AP358" s="205" t="str">
        <f t="shared" ca="1" si="48"/>
        <v/>
      </c>
      <c r="AQ358" s="204" t="str">
        <f t="shared" ca="1" si="49"/>
        <v/>
      </c>
      <c r="AR358" s="204" t="str">
        <f t="shared" ca="1" si="50"/>
        <v/>
      </c>
      <c r="AS358" s="40" t="s">
        <v>1414</v>
      </c>
      <c r="AT358" s="40"/>
      <c r="AU358" s="40" t="s">
        <v>4021</v>
      </c>
      <c r="AV358" s="40" t="s">
        <v>4348</v>
      </c>
      <c r="AW358" s="40" t="s">
        <v>140</v>
      </c>
      <c r="AX358" s="38"/>
      <c r="AY358" s="38"/>
      <c r="AZ358" s="38"/>
      <c r="BA358" s="38"/>
      <c r="BD358" s="107"/>
      <c r="BE358" s="107"/>
      <c r="BF358" s="107"/>
      <c r="BG358" s="107"/>
    </row>
    <row r="359" spans="1:59" ht="13.5" customHeight="1" x14ac:dyDescent="0.25">
      <c r="A359" s="38"/>
      <c r="B359" s="38"/>
      <c r="C359" s="38"/>
      <c r="D359" s="38"/>
      <c r="E359" s="38"/>
      <c r="F359" s="38"/>
      <c r="G359" s="38"/>
      <c r="H359" s="38"/>
      <c r="I359" s="38"/>
      <c r="J359" s="38"/>
      <c r="K359" s="38"/>
      <c r="L359" s="38"/>
      <c r="M359" s="38"/>
      <c r="N359" s="38"/>
      <c r="O359" s="38"/>
      <c r="P359" s="38"/>
      <c r="Q359" s="38"/>
      <c r="R359" s="38"/>
      <c r="S359" s="77" t="s">
        <v>3281</v>
      </c>
      <c r="T359" s="76"/>
      <c r="Y359" s="41"/>
      <c r="Z359" s="41"/>
      <c r="AA359" s="41"/>
      <c r="AB359" s="41"/>
      <c r="AC359" s="41"/>
      <c r="AD359" s="224" t="s">
        <v>281</v>
      </c>
      <c r="AE359" s="218" t="s">
        <v>3769</v>
      </c>
      <c r="AF359" s="225" t="s">
        <v>2099</v>
      </c>
      <c r="AG359" s="223" t="s">
        <v>3597</v>
      </c>
      <c r="AH359" s="199">
        <v>357</v>
      </c>
      <c r="AI359" s="199" t="str">
        <f ca="1">IFERROR(VLOOKUP(NDD!$J$23,INDIRECT(AM358),5,FALSE),"")</f>
        <v/>
      </c>
      <c r="AJ359" s="199" t="str">
        <f t="shared" ca="1" si="52"/>
        <v/>
      </c>
      <c r="AK359" s="199" t="str">
        <f t="shared" ca="1" si="53"/>
        <v/>
      </c>
      <c r="AL359" s="209" t="str">
        <f t="shared" ca="1" si="54"/>
        <v/>
      </c>
      <c r="AM359" s="199" t="str">
        <f t="shared" ca="1" si="51"/>
        <v/>
      </c>
      <c r="AN359" s="204">
        <v>358</v>
      </c>
      <c r="AO359" s="204" t="str">
        <f ca="1">IFERROR(VLOOKUP(NDD!$J$28,INDIRECT(AR358),5,FALSE),"")</f>
        <v/>
      </c>
      <c r="AP359" s="205" t="str">
        <f t="shared" ca="1" si="48"/>
        <v/>
      </c>
      <c r="AQ359" s="204" t="str">
        <f t="shared" ca="1" si="49"/>
        <v/>
      </c>
      <c r="AR359" s="204" t="str">
        <f t="shared" ca="1" si="50"/>
        <v/>
      </c>
      <c r="AS359" s="40" t="s">
        <v>1415</v>
      </c>
      <c r="AT359" s="40"/>
      <c r="AU359" s="40" t="s">
        <v>4020</v>
      </c>
      <c r="AV359" s="40" t="s">
        <v>4349</v>
      </c>
      <c r="AW359" s="40" t="s">
        <v>248</v>
      </c>
      <c r="AX359" s="38"/>
      <c r="AY359" s="38"/>
      <c r="AZ359" s="38"/>
      <c r="BA359" s="38"/>
      <c r="BD359" s="107"/>
      <c r="BE359" s="107"/>
      <c r="BF359" s="107"/>
      <c r="BG359" s="107"/>
    </row>
    <row r="360" spans="1:59" ht="13.5" customHeight="1" x14ac:dyDescent="0.25">
      <c r="A360" s="38"/>
      <c r="B360" s="38"/>
      <c r="C360" s="38"/>
      <c r="D360" s="38"/>
      <c r="E360" s="38"/>
      <c r="F360" s="38"/>
      <c r="G360" s="38"/>
      <c r="H360" s="38"/>
      <c r="I360" s="38"/>
      <c r="J360" s="38"/>
      <c r="K360" s="38"/>
      <c r="L360" s="38"/>
      <c r="M360" s="38"/>
      <c r="N360" s="38"/>
      <c r="O360" s="38"/>
      <c r="P360" s="38"/>
      <c r="Q360" s="38"/>
      <c r="R360" s="38"/>
      <c r="S360" s="77" t="s">
        <v>2987</v>
      </c>
      <c r="T360" s="76"/>
      <c r="Y360" s="41"/>
      <c r="Z360" s="41"/>
      <c r="AA360" s="41"/>
      <c r="AB360" s="41"/>
      <c r="AC360" s="41"/>
      <c r="AD360" s="224" t="s">
        <v>281</v>
      </c>
      <c r="AE360" s="218" t="s">
        <v>3770</v>
      </c>
      <c r="AF360" s="225" t="s">
        <v>2099</v>
      </c>
      <c r="AG360" s="223" t="s">
        <v>2346</v>
      </c>
      <c r="AH360" s="199">
        <v>358</v>
      </c>
      <c r="AI360" s="199" t="str">
        <f ca="1">IFERROR(VLOOKUP(NDD!$J$23,INDIRECT(AM359),5,FALSE),"")</f>
        <v/>
      </c>
      <c r="AJ360" s="199" t="str">
        <f t="shared" ca="1" si="52"/>
        <v/>
      </c>
      <c r="AK360" s="199" t="str">
        <f t="shared" ca="1" si="53"/>
        <v/>
      </c>
      <c r="AL360" s="209" t="str">
        <f t="shared" ca="1" si="54"/>
        <v/>
      </c>
      <c r="AM360" s="199" t="str">
        <f t="shared" ca="1" si="51"/>
        <v/>
      </c>
      <c r="AN360" s="204">
        <v>359</v>
      </c>
      <c r="AO360" s="204" t="str">
        <f ca="1">IFERROR(VLOOKUP(NDD!$J$28,INDIRECT(AR359),5,FALSE),"")</f>
        <v/>
      </c>
      <c r="AP360" s="205" t="str">
        <f t="shared" ca="1" si="48"/>
        <v/>
      </c>
      <c r="AQ360" s="204" t="str">
        <f t="shared" ca="1" si="49"/>
        <v/>
      </c>
      <c r="AR360" s="204" t="str">
        <f t="shared" ca="1" si="50"/>
        <v/>
      </c>
      <c r="AS360" s="40" t="s">
        <v>3141</v>
      </c>
      <c r="AT360" s="40"/>
      <c r="AU360" s="40" t="s">
        <v>3142</v>
      </c>
      <c r="AV360" s="40" t="s">
        <v>3143</v>
      </c>
      <c r="AW360" s="40" t="s">
        <v>2770</v>
      </c>
      <c r="AX360" s="38"/>
      <c r="AY360" s="38"/>
      <c r="AZ360" s="38"/>
      <c r="BA360" s="38"/>
      <c r="BD360" s="107"/>
      <c r="BE360" s="107"/>
      <c r="BF360" s="107"/>
      <c r="BG360" s="107"/>
    </row>
    <row r="361" spans="1:59" ht="13.5" customHeight="1" x14ac:dyDescent="0.25">
      <c r="A361" s="38"/>
      <c r="B361" s="38"/>
      <c r="C361" s="38"/>
      <c r="D361" s="38"/>
      <c r="E361" s="38"/>
      <c r="F361" s="38"/>
      <c r="G361" s="38"/>
      <c r="H361" s="38"/>
      <c r="I361" s="38"/>
      <c r="J361" s="38"/>
      <c r="K361" s="38"/>
      <c r="L361" s="38"/>
      <c r="M361" s="38"/>
      <c r="N361" s="38"/>
      <c r="O361" s="38"/>
      <c r="P361" s="38"/>
      <c r="Q361" s="38"/>
      <c r="R361" s="38"/>
      <c r="S361" s="77" t="s">
        <v>3981</v>
      </c>
      <c r="T361" s="76"/>
      <c r="Y361" s="41"/>
      <c r="Z361" s="41"/>
      <c r="AA361" s="41"/>
      <c r="AB361" s="41"/>
      <c r="AC361" s="41"/>
      <c r="AD361" s="224" t="s">
        <v>281</v>
      </c>
      <c r="AE361" s="218" t="s">
        <v>3771</v>
      </c>
      <c r="AF361" s="225" t="s">
        <v>2099</v>
      </c>
      <c r="AG361" s="223" t="s">
        <v>2347</v>
      </c>
      <c r="AH361" s="199">
        <v>359</v>
      </c>
      <c r="AI361" s="199" t="str">
        <f ca="1">IFERROR(VLOOKUP(NDD!$J$23,INDIRECT(AM360),5,FALSE),"")</f>
        <v/>
      </c>
      <c r="AJ361" s="199" t="str">
        <f t="shared" ca="1" si="52"/>
        <v/>
      </c>
      <c r="AK361" s="199" t="str">
        <f t="shared" ca="1" si="53"/>
        <v/>
      </c>
      <c r="AL361" s="209" t="str">
        <f t="shared" ca="1" si="54"/>
        <v/>
      </c>
      <c r="AM361" s="199" t="str">
        <f t="shared" ca="1" si="51"/>
        <v/>
      </c>
      <c r="AN361" s="204">
        <v>360</v>
      </c>
      <c r="AO361" s="204" t="str">
        <f ca="1">IFERROR(VLOOKUP(NDD!$J$28,INDIRECT(AR360),5,FALSE),"")</f>
        <v/>
      </c>
      <c r="AP361" s="205" t="str">
        <f t="shared" ca="1" si="48"/>
        <v/>
      </c>
      <c r="AQ361" s="204" t="str">
        <f t="shared" ca="1" si="49"/>
        <v/>
      </c>
      <c r="AR361" s="204" t="str">
        <f t="shared" ca="1" si="50"/>
        <v/>
      </c>
      <c r="AS361" s="40" t="s">
        <v>3144</v>
      </c>
      <c r="AT361" s="40"/>
      <c r="AU361" s="40" t="s">
        <v>3145</v>
      </c>
      <c r="AV361" s="40" t="s">
        <v>3146</v>
      </c>
      <c r="AW361" s="40" t="s">
        <v>2770</v>
      </c>
      <c r="AX361" s="38"/>
      <c r="AY361" s="38"/>
      <c r="AZ361" s="38"/>
      <c r="BA361" s="38"/>
      <c r="BD361" s="107"/>
      <c r="BE361" s="107"/>
      <c r="BF361" s="107"/>
      <c r="BG361" s="107"/>
    </row>
    <row r="362" spans="1:59" ht="13.5" customHeight="1" x14ac:dyDescent="0.25">
      <c r="A362" s="38"/>
      <c r="B362" s="38"/>
      <c r="C362" s="38"/>
      <c r="D362" s="38"/>
      <c r="E362" s="38"/>
      <c r="F362" s="38"/>
      <c r="G362" s="38"/>
      <c r="H362" s="38"/>
      <c r="I362" s="38"/>
      <c r="J362" s="38"/>
      <c r="K362" s="38"/>
      <c r="L362" s="38"/>
      <c r="M362" s="38"/>
      <c r="N362" s="38"/>
      <c r="O362" s="38"/>
      <c r="P362" s="38"/>
      <c r="Q362" s="38"/>
      <c r="R362" s="38"/>
      <c r="S362" s="77" t="s">
        <v>373</v>
      </c>
      <c r="T362" s="76" t="s">
        <v>577</v>
      </c>
      <c r="Y362" s="41"/>
      <c r="Z362" s="41"/>
      <c r="AA362" s="41"/>
      <c r="AB362" s="41"/>
      <c r="AC362" s="41"/>
      <c r="AD362" s="224" t="s">
        <v>281</v>
      </c>
      <c r="AE362" s="218" t="s">
        <v>3772</v>
      </c>
      <c r="AF362" s="225" t="s">
        <v>2100</v>
      </c>
      <c r="AG362" s="223" t="s">
        <v>3596</v>
      </c>
      <c r="AH362" s="199">
        <v>360</v>
      </c>
      <c r="AI362" s="199" t="str">
        <f ca="1">IFERROR(VLOOKUP(NDD!$J$23,INDIRECT(AM361),5,FALSE),"")</f>
        <v/>
      </c>
      <c r="AJ362" s="199" t="str">
        <f t="shared" ca="1" si="52"/>
        <v/>
      </c>
      <c r="AK362" s="199" t="str">
        <f t="shared" ca="1" si="53"/>
        <v/>
      </c>
      <c r="AL362" s="209" t="str">
        <f t="shared" ca="1" si="54"/>
        <v/>
      </c>
      <c r="AM362" s="199" t="str">
        <f t="shared" ca="1" si="51"/>
        <v/>
      </c>
      <c r="AN362" s="204">
        <v>361</v>
      </c>
      <c r="AO362" s="204" t="str">
        <f ca="1">IFERROR(VLOOKUP(NDD!$J$28,INDIRECT(AR361),5,FALSE),"")</f>
        <v/>
      </c>
      <c r="AP362" s="205" t="str">
        <f t="shared" ca="1" si="48"/>
        <v/>
      </c>
      <c r="AQ362" s="204" t="str">
        <f t="shared" ca="1" si="49"/>
        <v/>
      </c>
      <c r="AR362" s="204" t="str">
        <f t="shared" ca="1" si="50"/>
        <v/>
      </c>
      <c r="AS362" s="40" t="s">
        <v>1416</v>
      </c>
      <c r="AT362" s="40"/>
      <c r="AU362" s="40" t="s">
        <v>423</v>
      </c>
      <c r="AV362" s="40" t="s">
        <v>1978</v>
      </c>
      <c r="AW362" s="40"/>
      <c r="AX362" s="38"/>
      <c r="AY362" s="38"/>
      <c r="AZ362" s="38"/>
      <c r="BA362" s="38"/>
      <c r="BD362" s="107"/>
      <c r="BE362" s="107"/>
      <c r="BF362" s="107"/>
      <c r="BG362" s="107"/>
    </row>
    <row r="363" spans="1:59" ht="13.5" customHeight="1" x14ac:dyDescent="0.25">
      <c r="A363" s="38"/>
      <c r="B363" s="38"/>
      <c r="C363" s="38"/>
      <c r="D363" s="38"/>
      <c r="E363" s="38"/>
      <c r="F363" s="38"/>
      <c r="G363" s="38"/>
      <c r="H363" s="38"/>
      <c r="I363" s="38"/>
      <c r="J363" s="38"/>
      <c r="K363" s="38"/>
      <c r="L363" s="38"/>
      <c r="M363" s="38"/>
      <c r="N363" s="38"/>
      <c r="O363" s="38"/>
      <c r="P363" s="38"/>
      <c r="Q363" s="38"/>
      <c r="R363" s="38"/>
      <c r="S363" s="77" t="s">
        <v>371</v>
      </c>
      <c r="T363" s="76" t="s">
        <v>549</v>
      </c>
      <c r="Y363" s="41"/>
      <c r="Z363" s="41"/>
      <c r="AA363" s="41"/>
      <c r="AB363" s="41"/>
      <c r="AC363" s="41"/>
      <c r="AD363" s="224" t="s">
        <v>281</v>
      </c>
      <c r="AE363" s="218" t="s">
        <v>3773</v>
      </c>
      <c r="AF363" s="225" t="s">
        <v>2100</v>
      </c>
      <c r="AG363" s="223" t="s">
        <v>2348</v>
      </c>
      <c r="AH363" s="199">
        <v>361</v>
      </c>
      <c r="AI363" s="199" t="str">
        <f ca="1">IFERROR(VLOOKUP(NDD!$J$23,INDIRECT(AM362),5,FALSE),"")</f>
        <v/>
      </c>
      <c r="AJ363" s="199" t="str">
        <f t="shared" ca="1" si="52"/>
        <v/>
      </c>
      <c r="AK363" s="199" t="str">
        <f t="shared" ca="1" si="53"/>
        <v/>
      </c>
      <c r="AL363" s="209" t="str">
        <f t="shared" ca="1" si="54"/>
        <v/>
      </c>
      <c r="AM363" s="199" t="str">
        <f t="shared" ca="1" si="51"/>
        <v/>
      </c>
      <c r="AN363" s="204">
        <v>362</v>
      </c>
      <c r="AO363" s="204" t="str">
        <f ca="1">IFERROR(VLOOKUP(NDD!$J$28,INDIRECT(AR362),5,FALSE),"")</f>
        <v/>
      </c>
      <c r="AP363" s="205" t="str">
        <f t="shared" ca="1" si="48"/>
        <v/>
      </c>
      <c r="AQ363" s="204" t="str">
        <f t="shared" ca="1" si="49"/>
        <v/>
      </c>
      <c r="AR363" s="204" t="str">
        <f t="shared" ca="1" si="50"/>
        <v/>
      </c>
      <c r="AS363" s="40" t="s">
        <v>191</v>
      </c>
      <c r="AT363" s="40"/>
      <c r="AU363" s="40" t="s">
        <v>422</v>
      </c>
      <c r="AV363" s="40" t="s">
        <v>4350</v>
      </c>
      <c r="AW363" s="40" t="s">
        <v>191</v>
      </c>
      <c r="AX363" s="38"/>
      <c r="AY363" s="38"/>
      <c r="AZ363" s="38"/>
      <c r="BA363" s="38"/>
      <c r="BD363" s="107"/>
      <c r="BE363" s="107"/>
      <c r="BF363" s="107"/>
      <c r="BG363" s="107"/>
    </row>
    <row r="364" spans="1:59" ht="13.5" customHeight="1" x14ac:dyDescent="0.25">
      <c r="A364" s="38"/>
      <c r="B364" s="38"/>
      <c r="C364" s="38"/>
      <c r="D364" s="38"/>
      <c r="E364" s="38"/>
      <c r="F364" s="38"/>
      <c r="G364" s="38"/>
      <c r="H364" s="38"/>
      <c r="I364" s="38"/>
      <c r="J364" s="38"/>
      <c r="K364" s="38"/>
      <c r="L364" s="38"/>
      <c r="M364" s="38"/>
      <c r="N364" s="38"/>
      <c r="O364" s="38"/>
      <c r="P364" s="38"/>
      <c r="Q364" s="38"/>
      <c r="R364" s="38"/>
      <c r="S364" s="77" t="s">
        <v>372</v>
      </c>
      <c r="T364" s="76" t="s">
        <v>549</v>
      </c>
      <c r="Y364" s="41"/>
      <c r="Z364" s="41"/>
      <c r="AA364" s="41"/>
      <c r="AB364" s="41"/>
      <c r="AC364" s="41"/>
      <c r="AD364" s="224" t="s">
        <v>281</v>
      </c>
      <c r="AE364" s="218" t="s">
        <v>3774</v>
      </c>
      <c r="AF364" s="225" t="s">
        <v>2100</v>
      </c>
      <c r="AG364" s="223" t="s">
        <v>2349</v>
      </c>
      <c r="AH364" s="199">
        <v>362</v>
      </c>
      <c r="AI364" s="199" t="str">
        <f ca="1">IFERROR(VLOOKUP(NDD!$J$23,INDIRECT(AM363),5,FALSE),"")</f>
        <v/>
      </c>
      <c r="AJ364" s="199" t="str">
        <f t="shared" ca="1" si="52"/>
        <v/>
      </c>
      <c r="AK364" s="199" t="str">
        <f t="shared" ca="1" si="53"/>
        <v/>
      </c>
      <c r="AL364" s="209" t="str">
        <f t="shared" ca="1" si="54"/>
        <v/>
      </c>
      <c r="AM364" s="199" t="str">
        <f t="shared" ca="1" si="51"/>
        <v/>
      </c>
      <c r="AN364" s="204">
        <v>363</v>
      </c>
      <c r="AO364" s="204" t="str">
        <f ca="1">IFERROR(VLOOKUP(NDD!$J$28,INDIRECT(AR363),5,FALSE),"")</f>
        <v/>
      </c>
      <c r="AP364" s="205" t="str">
        <f t="shared" ca="1" si="48"/>
        <v/>
      </c>
      <c r="AQ364" s="204" t="str">
        <f t="shared" ca="1" si="49"/>
        <v/>
      </c>
      <c r="AR364" s="204" t="str">
        <f t="shared" ca="1" si="50"/>
        <v/>
      </c>
      <c r="AS364" s="40" t="s">
        <v>4351</v>
      </c>
      <c r="AT364" s="40"/>
      <c r="AU364" s="40" t="s">
        <v>424</v>
      </c>
      <c r="AV364" s="40" t="s">
        <v>4352</v>
      </c>
      <c r="AW364" s="40" t="s">
        <v>2770</v>
      </c>
      <c r="AX364" s="38"/>
      <c r="AY364" s="38"/>
      <c r="AZ364" s="38"/>
      <c r="BA364" s="38"/>
      <c r="BD364" s="107"/>
      <c r="BE364" s="107"/>
      <c r="BF364" s="107"/>
      <c r="BG364" s="107"/>
    </row>
    <row r="365" spans="1:59" ht="13.5" customHeight="1" x14ac:dyDescent="0.25">
      <c r="A365" s="38"/>
      <c r="B365" s="38"/>
      <c r="C365" s="38"/>
      <c r="D365" s="38"/>
      <c r="E365" s="38"/>
      <c r="F365" s="38"/>
      <c r="G365" s="38"/>
      <c r="H365" s="38"/>
      <c r="I365" s="38"/>
      <c r="J365" s="38"/>
      <c r="K365" s="38"/>
      <c r="L365" s="38"/>
      <c r="M365" s="38"/>
      <c r="N365" s="38"/>
      <c r="O365" s="38"/>
      <c r="P365" s="38"/>
      <c r="Q365" s="38"/>
      <c r="R365" s="38"/>
      <c r="S365" s="77" t="s">
        <v>3982</v>
      </c>
      <c r="T365" s="76"/>
      <c r="Y365" s="41"/>
      <c r="Z365" s="41"/>
      <c r="AA365" s="41"/>
      <c r="AB365" s="41"/>
      <c r="AC365" s="41"/>
      <c r="AD365" s="224" t="s">
        <v>281</v>
      </c>
      <c r="AE365" s="218" t="s">
        <v>3600</v>
      </c>
      <c r="AF365" s="225" t="s">
        <v>2101</v>
      </c>
      <c r="AG365" s="223" t="s">
        <v>3601</v>
      </c>
      <c r="AH365" s="199">
        <v>363</v>
      </c>
      <c r="AI365" s="199" t="str">
        <f ca="1">IFERROR(VLOOKUP(NDD!$J$23,INDIRECT(AM364),5,FALSE),"")</f>
        <v/>
      </c>
      <c r="AJ365" s="199" t="str">
        <f t="shared" ca="1" si="52"/>
        <v/>
      </c>
      <c r="AK365" s="199" t="str">
        <f t="shared" ca="1" si="53"/>
        <v/>
      </c>
      <c r="AL365" s="209" t="str">
        <f t="shared" ca="1" si="54"/>
        <v/>
      </c>
      <c r="AM365" s="199" t="str">
        <f t="shared" ca="1" si="51"/>
        <v/>
      </c>
      <c r="AN365" s="204">
        <v>364</v>
      </c>
      <c r="AO365" s="204" t="str">
        <f ca="1">IFERROR(VLOOKUP(NDD!$J$28,INDIRECT(AR364),5,FALSE),"")</f>
        <v/>
      </c>
      <c r="AP365" s="205" t="str">
        <f t="shared" ca="1" si="48"/>
        <v/>
      </c>
      <c r="AQ365" s="204" t="str">
        <f t="shared" ca="1" si="49"/>
        <v/>
      </c>
      <c r="AR365" s="204" t="str">
        <f t="shared" ca="1" si="50"/>
        <v/>
      </c>
      <c r="AS365" s="40" t="s">
        <v>1417</v>
      </c>
      <c r="AT365" s="40"/>
      <c r="AU365" s="40" t="s">
        <v>4023</v>
      </c>
      <c r="AV365" s="40" t="s">
        <v>4353</v>
      </c>
      <c r="AW365" s="40" t="s">
        <v>1417</v>
      </c>
      <c r="AX365" s="38"/>
      <c r="AY365" s="38"/>
      <c r="AZ365" s="38"/>
      <c r="BA365" s="38"/>
      <c r="BD365" s="107"/>
      <c r="BE365" s="107"/>
      <c r="BF365" s="107"/>
      <c r="BG365" s="107"/>
    </row>
    <row r="366" spans="1:59" ht="13.5" customHeight="1" x14ac:dyDescent="0.25">
      <c r="A366" s="38"/>
      <c r="B366" s="38"/>
      <c r="C366" s="38"/>
      <c r="D366" s="38"/>
      <c r="E366" s="38"/>
      <c r="F366" s="38"/>
      <c r="G366" s="38"/>
      <c r="H366" s="38"/>
      <c r="I366" s="38"/>
      <c r="J366" s="38"/>
      <c r="K366" s="38"/>
      <c r="L366" s="38"/>
      <c r="M366" s="38"/>
      <c r="N366" s="38"/>
      <c r="O366" s="38"/>
      <c r="P366" s="38"/>
      <c r="Q366" s="38"/>
      <c r="R366" s="38"/>
      <c r="S366" s="77" t="s">
        <v>3263</v>
      </c>
      <c r="T366" s="76"/>
      <c r="Y366" s="41"/>
      <c r="Z366" s="41"/>
      <c r="AA366" s="41"/>
      <c r="AB366" s="41"/>
      <c r="AC366" s="41"/>
      <c r="AD366" s="224" t="s">
        <v>281</v>
      </c>
      <c r="AE366" s="224" t="s">
        <v>2350</v>
      </c>
      <c r="AF366" s="225" t="s">
        <v>2101</v>
      </c>
      <c r="AG366" s="223" t="s">
        <v>2351</v>
      </c>
      <c r="AH366" s="199">
        <v>364</v>
      </c>
      <c r="AI366" s="199" t="str">
        <f ca="1">IFERROR(VLOOKUP(NDD!$J$23,INDIRECT(AM365),5,FALSE),"")</f>
        <v/>
      </c>
      <c r="AJ366" s="199" t="str">
        <f t="shared" ca="1" si="52"/>
        <v/>
      </c>
      <c r="AK366" s="199" t="str">
        <f t="shared" ca="1" si="53"/>
        <v/>
      </c>
      <c r="AL366" s="209" t="str">
        <f t="shared" ca="1" si="54"/>
        <v/>
      </c>
      <c r="AM366" s="199" t="str">
        <f t="shared" ca="1" si="51"/>
        <v/>
      </c>
      <c r="AN366" s="204">
        <v>365</v>
      </c>
      <c r="AO366" s="204" t="str">
        <f ca="1">IFERROR(VLOOKUP(NDD!$J$28,INDIRECT(AR365),5,FALSE),"")</f>
        <v/>
      </c>
      <c r="AP366" s="205" t="str">
        <f t="shared" ca="1" si="48"/>
        <v/>
      </c>
      <c r="AQ366" s="204" t="str">
        <f t="shared" ca="1" si="49"/>
        <v/>
      </c>
      <c r="AR366" s="204" t="str">
        <f t="shared" ca="1" si="50"/>
        <v/>
      </c>
      <c r="AS366" s="40" t="s">
        <v>3147</v>
      </c>
      <c r="AT366" s="40"/>
      <c r="AU366" s="40" t="s">
        <v>3148</v>
      </c>
      <c r="AV366" s="40" t="s">
        <v>3149</v>
      </c>
      <c r="AW366" s="40" t="s">
        <v>2752</v>
      </c>
      <c r="AX366" s="38"/>
      <c r="AY366" s="38"/>
      <c r="AZ366" s="38"/>
      <c r="BA366" s="38"/>
      <c r="BD366" s="107"/>
      <c r="BE366" s="107"/>
      <c r="BF366" s="107"/>
      <c r="BG366" s="107"/>
    </row>
    <row r="367" spans="1:59" ht="13.5" customHeight="1" x14ac:dyDescent="0.25">
      <c r="A367" s="38"/>
      <c r="B367" s="38"/>
      <c r="C367" s="38"/>
      <c r="D367" s="38"/>
      <c r="E367" s="38"/>
      <c r="F367" s="38"/>
      <c r="G367" s="38"/>
      <c r="H367" s="38"/>
      <c r="I367" s="38"/>
      <c r="J367" s="38"/>
      <c r="K367" s="38"/>
      <c r="L367" s="38"/>
      <c r="M367" s="38"/>
      <c r="N367" s="38"/>
      <c r="O367" s="38"/>
      <c r="P367" s="38"/>
      <c r="Q367" s="38"/>
      <c r="R367" s="38"/>
      <c r="S367" s="77" t="s">
        <v>374</v>
      </c>
      <c r="T367" s="76" t="s">
        <v>585</v>
      </c>
      <c r="Y367" s="41"/>
      <c r="Z367" s="41"/>
      <c r="AA367" s="41"/>
      <c r="AB367" s="41"/>
      <c r="AC367" s="41"/>
      <c r="AD367" s="224" t="s">
        <v>281</v>
      </c>
      <c r="AE367" s="224" t="s">
        <v>3602</v>
      </c>
      <c r="AF367" s="225" t="s">
        <v>2102</v>
      </c>
      <c r="AG367" s="223" t="s">
        <v>3603</v>
      </c>
      <c r="AH367" s="199">
        <v>365</v>
      </c>
      <c r="AI367" s="199" t="str">
        <f ca="1">IFERROR(VLOOKUP(NDD!$J$23,INDIRECT(AM366),5,FALSE),"")</f>
        <v/>
      </c>
      <c r="AJ367" s="199" t="str">
        <f t="shared" ca="1" si="52"/>
        <v/>
      </c>
      <c r="AK367" s="199" t="str">
        <f t="shared" ca="1" si="53"/>
        <v/>
      </c>
      <c r="AL367" s="209" t="str">
        <f t="shared" ca="1" si="54"/>
        <v/>
      </c>
      <c r="AM367" s="199" t="str">
        <f t="shared" ca="1" si="51"/>
        <v/>
      </c>
      <c r="AN367" s="204">
        <v>366</v>
      </c>
      <c r="AO367" s="204" t="str">
        <f ca="1">IFERROR(VLOOKUP(NDD!$J$28,INDIRECT(AR366),5,FALSE),"")</f>
        <v/>
      </c>
      <c r="AP367" s="205" t="str">
        <f t="shared" ca="1" si="48"/>
        <v/>
      </c>
      <c r="AQ367" s="204" t="str">
        <f t="shared" ca="1" si="49"/>
        <v/>
      </c>
      <c r="AR367" s="204" t="str">
        <f t="shared" ca="1" si="50"/>
        <v/>
      </c>
      <c r="AS367" s="40" t="s">
        <v>1418</v>
      </c>
      <c r="AT367" s="40"/>
      <c r="AU367" s="40" t="s">
        <v>4019</v>
      </c>
      <c r="AV367" s="40" t="s">
        <v>4354</v>
      </c>
      <c r="AW367" s="40" t="s">
        <v>140</v>
      </c>
      <c r="AX367" s="38"/>
      <c r="AY367" s="38"/>
      <c r="AZ367" s="38"/>
      <c r="BA367" s="38"/>
      <c r="BD367" s="107"/>
      <c r="BE367" s="107"/>
      <c r="BF367" s="107"/>
      <c r="BG367" s="107"/>
    </row>
    <row r="368" spans="1:59" ht="13.5" customHeight="1" x14ac:dyDescent="0.25">
      <c r="A368" s="38"/>
      <c r="B368" s="38"/>
      <c r="C368" s="38"/>
      <c r="D368" s="38"/>
      <c r="E368" s="38"/>
      <c r="F368" s="38"/>
      <c r="G368" s="38"/>
      <c r="H368" s="38"/>
      <c r="I368" s="38"/>
      <c r="J368" s="38"/>
      <c r="K368" s="38"/>
      <c r="L368" s="38"/>
      <c r="M368" s="38"/>
      <c r="N368" s="38"/>
      <c r="O368" s="38"/>
      <c r="P368" s="38"/>
      <c r="Q368" s="38"/>
      <c r="R368" s="38"/>
      <c r="S368" s="77" t="s">
        <v>2998</v>
      </c>
      <c r="T368" s="76"/>
      <c r="Y368" s="41"/>
      <c r="Z368" s="41"/>
      <c r="AA368" s="41"/>
      <c r="AB368" s="41"/>
      <c r="AC368" s="41"/>
      <c r="AD368" s="224" t="s">
        <v>281</v>
      </c>
      <c r="AE368" s="224" t="s">
        <v>2352</v>
      </c>
      <c r="AF368" s="225" t="s">
        <v>2102</v>
      </c>
      <c r="AG368" s="223" t="s">
        <v>3604</v>
      </c>
      <c r="AH368" s="199">
        <v>366</v>
      </c>
      <c r="AI368" s="199" t="str">
        <f ca="1">IFERROR(VLOOKUP(NDD!$J$23,INDIRECT(AM367),5,FALSE),"")</f>
        <v/>
      </c>
      <c r="AJ368" s="199" t="str">
        <f t="shared" ca="1" si="52"/>
        <v/>
      </c>
      <c r="AK368" s="199" t="str">
        <f t="shared" ca="1" si="53"/>
        <v/>
      </c>
      <c r="AL368" s="209" t="str">
        <f t="shared" ca="1" si="54"/>
        <v/>
      </c>
      <c r="AM368" s="199" t="str">
        <f t="shared" ca="1" si="51"/>
        <v/>
      </c>
      <c r="AN368" s="204">
        <v>367</v>
      </c>
      <c r="AO368" s="204" t="str">
        <f ca="1">IFERROR(VLOOKUP(NDD!$J$28,INDIRECT(AR367),5,FALSE),"")</f>
        <v/>
      </c>
      <c r="AP368" s="205" t="str">
        <f t="shared" ca="1" si="48"/>
        <v/>
      </c>
      <c r="AQ368" s="204" t="str">
        <f t="shared" ca="1" si="49"/>
        <v/>
      </c>
      <c r="AR368" s="204" t="str">
        <f t="shared" ca="1" si="50"/>
        <v/>
      </c>
      <c r="AS368" s="40" t="s">
        <v>1419</v>
      </c>
      <c r="AT368" s="40"/>
      <c r="AU368" s="40" t="s">
        <v>3150</v>
      </c>
      <c r="AV368" s="40" t="s">
        <v>1979</v>
      </c>
      <c r="AW368" s="40"/>
      <c r="AX368" s="38"/>
      <c r="AY368" s="38"/>
      <c r="AZ368" s="38"/>
      <c r="BA368" s="38"/>
      <c r="BD368" s="107"/>
      <c r="BE368" s="107"/>
      <c r="BF368" s="107"/>
      <c r="BG368" s="107"/>
    </row>
    <row r="369" spans="1:59" ht="13.5" customHeight="1" x14ac:dyDescent="0.25">
      <c r="A369" s="38"/>
      <c r="B369" s="38"/>
      <c r="C369" s="38"/>
      <c r="D369" s="38"/>
      <c r="E369" s="38"/>
      <c r="F369" s="38"/>
      <c r="G369" s="38"/>
      <c r="H369" s="38"/>
      <c r="I369" s="38"/>
      <c r="J369" s="38"/>
      <c r="K369" s="38"/>
      <c r="L369" s="38"/>
      <c r="M369" s="38"/>
      <c r="N369" s="38"/>
      <c r="O369" s="38"/>
      <c r="P369" s="38"/>
      <c r="Q369" s="38"/>
      <c r="R369" s="38"/>
      <c r="S369" s="77" t="s">
        <v>3000</v>
      </c>
      <c r="T369" s="76"/>
      <c r="Y369" s="41"/>
      <c r="Z369" s="41"/>
      <c r="AA369" s="41"/>
      <c r="AB369" s="41"/>
      <c r="AC369" s="41"/>
      <c r="AD369" s="224" t="s">
        <v>281</v>
      </c>
      <c r="AE369" s="224" t="s">
        <v>668</v>
      </c>
      <c r="AF369" s="225" t="s">
        <v>2102</v>
      </c>
      <c r="AG369" s="223" t="s">
        <v>2353</v>
      </c>
      <c r="AH369" s="199">
        <v>367</v>
      </c>
      <c r="AI369" s="199" t="str">
        <f ca="1">IFERROR(VLOOKUP(NDD!$J$23,INDIRECT(AM368),5,FALSE),"")</f>
        <v/>
      </c>
      <c r="AJ369" s="199" t="str">
        <f t="shared" ca="1" si="52"/>
        <v/>
      </c>
      <c r="AK369" s="199" t="str">
        <f t="shared" ca="1" si="53"/>
        <v/>
      </c>
      <c r="AL369" s="209" t="str">
        <f t="shared" ca="1" si="54"/>
        <v/>
      </c>
      <c r="AM369" s="199" t="str">
        <f t="shared" ca="1" si="51"/>
        <v/>
      </c>
      <c r="AN369" s="204">
        <v>368</v>
      </c>
      <c r="AO369" s="204" t="str">
        <f ca="1">IFERROR(VLOOKUP(NDD!$J$28,INDIRECT(AR368),5,FALSE),"")</f>
        <v/>
      </c>
      <c r="AP369" s="205" t="str">
        <f t="shared" ca="1" si="48"/>
        <v/>
      </c>
      <c r="AQ369" s="204" t="str">
        <f t="shared" ca="1" si="49"/>
        <v/>
      </c>
      <c r="AR369" s="204" t="str">
        <f t="shared" ca="1" si="50"/>
        <v/>
      </c>
      <c r="AS369" s="40" t="s">
        <v>1173</v>
      </c>
      <c r="AT369" s="40"/>
      <c r="AU369" s="40" t="s">
        <v>4024</v>
      </c>
      <c r="AV369" s="40" t="s">
        <v>4355</v>
      </c>
      <c r="AW369" s="40" t="s">
        <v>119</v>
      </c>
      <c r="AX369" s="38"/>
      <c r="AY369" s="38"/>
      <c r="AZ369" s="38"/>
      <c r="BA369" s="38"/>
      <c r="BD369" s="107"/>
      <c r="BE369" s="107"/>
      <c r="BF369" s="107"/>
      <c r="BG369" s="107"/>
    </row>
    <row r="370" spans="1:59" ht="13.5" customHeight="1" x14ac:dyDescent="0.25">
      <c r="A370" s="38"/>
      <c r="B370" s="38"/>
      <c r="C370" s="38"/>
      <c r="D370" s="38"/>
      <c r="E370" s="38"/>
      <c r="F370" s="38"/>
      <c r="G370" s="38"/>
      <c r="H370" s="38"/>
      <c r="I370" s="38"/>
      <c r="J370" s="38"/>
      <c r="K370" s="38"/>
      <c r="L370" s="38"/>
      <c r="M370" s="38"/>
      <c r="N370" s="38"/>
      <c r="O370" s="38"/>
      <c r="P370" s="38"/>
      <c r="Q370" s="38"/>
      <c r="R370" s="38"/>
      <c r="S370" s="77" t="s">
        <v>3117</v>
      </c>
      <c r="T370" s="76"/>
      <c r="Y370" s="41"/>
      <c r="Z370" s="41"/>
      <c r="AA370" s="41"/>
      <c r="AB370" s="41"/>
      <c r="AC370" s="41"/>
      <c r="AD370" s="224" t="s">
        <v>281</v>
      </c>
      <c r="AE370" s="224" t="s">
        <v>2354</v>
      </c>
      <c r="AF370" s="225" t="s">
        <v>2102</v>
      </c>
      <c r="AG370" s="223" t="s">
        <v>2355</v>
      </c>
      <c r="AH370" s="199">
        <v>368</v>
      </c>
      <c r="AI370" s="199" t="str">
        <f ca="1">IFERROR(VLOOKUP(NDD!$J$23,INDIRECT(AM369),5,FALSE),"")</f>
        <v/>
      </c>
      <c r="AJ370" s="199" t="str">
        <f t="shared" ca="1" si="52"/>
        <v/>
      </c>
      <c r="AK370" s="199" t="str">
        <f t="shared" ca="1" si="53"/>
        <v/>
      </c>
      <c r="AL370" s="209" t="str">
        <f t="shared" ca="1" si="54"/>
        <v/>
      </c>
      <c r="AM370" s="199" t="str">
        <f t="shared" ca="1" si="51"/>
        <v/>
      </c>
      <c r="AN370" s="204">
        <v>369</v>
      </c>
      <c r="AO370" s="204" t="str">
        <f ca="1">IFERROR(VLOOKUP(NDD!$J$28,INDIRECT(AR369),5,FALSE),"")</f>
        <v/>
      </c>
      <c r="AP370" s="205" t="str">
        <f t="shared" ca="1" si="48"/>
        <v/>
      </c>
      <c r="AQ370" s="204" t="str">
        <f t="shared" ca="1" si="49"/>
        <v/>
      </c>
      <c r="AR370" s="204" t="str">
        <f t="shared" ca="1" si="50"/>
        <v/>
      </c>
      <c r="AS370" s="40" t="s">
        <v>1174</v>
      </c>
      <c r="AT370" s="40"/>
      <c r="AU370" s="40" t="s">
        <v>4147</v>
      </c>
      <c r="AV370" s="40" t="s">
        <v>4356</v>
      </c>
      <c r="AW370" s="40" t="s">
        <v>129</v>
      </c>
      <c r="AX370" s="38"/>
      <c r="AY370" s="38"/>
      <c r="AZ370" s="38"/>
      <c r="BA370" s="38"/>
      <c r="BD370" s="107"/>
      <c r="BE370" s="107"/>
      <c r="BF370" s="107"/>
      <c r="BG370" s="107"/>
    </row>
    <row r="371" spans="1:59" ht="13.5" customHeight="1" x14ac:dyDescent="0.25">
      <c r="A371" s="38"/>
      <c r="B371" s="38"/>
      <c r="C371" s="38"/>
      <c r="D371" s="38"/>
      <c r="E371" s="38"/>
      <c r="F371" s="38"/>
      <c r="G371" s="38"/>
      <c r="H371" s="38"/>
      <c r="I371" s="38"/>
      <c r="J371" s="38"/>
      <c r="K371" s="38"/>
      <c r="L371" s="38"/>
      <c r="M371" s="38"/>
      <c r="N371" s="38"/>
      <c r="O371" s="38"/>
      <c r="P371" s="38"/>
      <c r="Q371" s="38"/>
      <c r="R371" s="38"/>
      <c r="S371" s="77" t="s">
        <v>2996</v>
      </c>
      <c r="T371" s="76"/>
      <c r="Y371" s="41"/>
      <c r="Z371" s="41"/>
      <c r="AA371" s="41"/>
      <c r="AB371" s="41"/>
      <c r="AC371" s="41"/>
      <c r="AD371" s="224" t="s">
        <v>281</v>
      </c>
      <c r="AE371" s="224" t="s">
        <v>3605</v>
      </c>
      <c r="AF371" s="225" t="s">
        <v>2103</v>
      </c>
      <c r="AG371" s="223" t="s">
        <v>3606</v>
      </c>
      <c r="AH371" s="199">
        <v>369</v>
      </c>
      <c r="AI371" s="199" t="str">
        <f ca="1">IFERROR(VLOOKUP(NDD!$J$23,INDIRECT(AM370),5,FALSE),"")</f>
        <v/>
      </c>
      <c r="AJ371" s="199" t="str">
        <f t="shared" ca="1" si="52"/>
        <v/>
      </c>
      <c r="AK371" s="199" t="str">
        <f t="shared" ca="1" si="53"/>
        <v/>
      </c>
      <c r="AL371" s="209" t="str">
        <f t="shared" ca="1" si="54"/>
        <v/>
      </c>
      <c r="AM371" s="199" t="str">
        <f t="shared" ca="1" si="51"/>
        <v/>
      </c>
      <c r="AN371" s="204">
        <v>370</v>
      </c>
      <c r="AO371" s="204" t="str">
        <f ca="1">IFERROR(VLOOKUP(NDD!$J$28,INDIRECT(AR370),5,FALSE),"")</f>
        <v/>
      </c>
      <c r="AP371" s="205" t="str">
        <f t="shared" ca="1" si="48"/>
        <v/>
      </c>
      <c r="AQ371" s="204" t="str">
        <f t="shared" ca="1" si="49"/>
        <v/>
      </c>
      <c r="AR371" s="204" t="str">
        <f t="shared" ca="1" si="50"/>
        <v/>
      </c>
      <c r="AS371" s="40" t="s">
        <v>1420</v>
      </c>
      <c r="AT371" s="40"/>
      <c r="AU371" s="40" t="s">
        <v>4025</v>
      </c>
      <c r="AV371" s="40" t="s">
        <v>4357</v>
      </c>
      <c r="AW371" s="40" t="s">
        <v>113</v>
      </c>
      <c r="AX371" s="38"/>
      <c r="AY371" s="38"/>
      <c r="AZ371" s="38"/>
      <c r="BA371" s="38"/>
      <c r="BD371" s="107"/>
      <c r="BE371" s="107"/>
      <c r="BF371" s="107"/>
      <c r="BG371" s="107"/>
    </row>
    <row r="372" spans="1:59" ht="13.5" customHeight="1" x14ac:dyDescent="0.25">
      <c r="A372" s="38"/>
      <c r="B372" s="38"/>
      <c r="C372" s="38"/>
      <c r="D372" s="38"/>
      <c r="E372" s="38"/>
      <c r="F372" s="38"/>
      <c r="G372" s="38"/>
      <c r="H372" s="38"/>
      <c r="I372" s="38"/>
      <c r="J372" s="38"/>
      <c r="K372" s="38"/>
      <c r="L372" s="38"/>
      <c r="M372" s="38"/>
      <c r="N372" s="38"/>
      <c r="O372" s="38"/>
      <c r="P372" s="38"/>
      <c r="Q372" s="38"/>
      <c r="R372" s="38"/>
      <c r="S372" s="77" t="s">
        <v>3002</v>
      </c>
      <c r="T372" s="76"/>
      <c r="Y372" s="41"/>
      <c r="Z372" s="41"/>
      <c r="AA372" s="41"/>
      <c r="AB372" s="41"/>
      <c r="AC372" s="41"/>
      <c r="AD372" s="224" t="s">
        <v>281</v>
      </c>
      <c r="AE372" s="224" t="s">
        <v>2356</v>
      </c>
      <c r="AF372" s="225" t="s">
        <v>2103</v>
      </c>
      <c r="AG372" s="223" t="s">
        <v>2357</v>
      </c>
      <c r="AH372" s="199">
        <v>370</v>
      </c>
      <c r="AI372" s="199" t="str">
        <f ca="1">IFERROR(VLOOKUP(NDD!$J$23,INDIRECT(AM371),5,FALSE),"")</f>
        <v/>
      </c>
      <c r="AJ372" s="199" t="str">
        <f t="shared" ca="1" si="52"/>
        <v/>
      </c>
      <c r="AK372" s="199" t="str">
        <f t="shared" ca="1" si="53"/>
        <v/>
      </c>
      <c r="AL372" s="209" t="str">
        <f t="shared" ca="1" si="54"/>
        <v/>
      </c>
      <c r="AM372" s="199" t="str">
        <f t="shared" ca="1" si="51"/>
        <v/>
      </c>
      <c r="AN372" s="204">
        <v>371</v>
      </c>
      <c r="AO372" s="204" t="str">
        <f ca="1">IFERROR(VLOOKUP(NDD!$J$28,INDIRECT(AR371),5,FALSE),"")</f>
        <v/>
      </c>
      <c r="AP372" s="205" t="str">
        <f t="shared" ca="1" si="48"/>
        <v/>
      </c>
      <c r="AQ372" s="204" t="str">
        <f t="shared" ca="1" si="49"/>
        <v/>
      </c>
      <c r="AR372" s="204" t="str">
        <f t="shared" ca="1" si="50"/>
        <v/>
      </c>
      <c r="AS372" s="40" t="s">
        <v>1175</v>
      </c>
      <c r="AT372" s="40"/>
      <c r="AU372" s="40" t="s">
        <v>3151</v>
      </c>
      <c r="AV372" s="40" t="s">
        <v>1980</v>
      </c>
      <c r="AW372" s="40"/>
      <c r="AX372" s="38"/>
      <c r="AY372" s="38"/>
      <c r="AZ372" s="38"/>
      <c r="BA372" s="38"/>
      <c r="BD372" s="107"/>
      <c r="BE372" s="107"/>
      <c r="BF372" s="107"/>
      <c r="BG372" s="107"/>
    </row>
    <row r="373" spans="1:59" ht="13.5" customHeight="1" x14ac:dyDescent="0.25">
      <c r="A373" s="38"/>
      <c r="B373" s="38"/>
      <c r="C373" s="38"/>
      <c r="D373" s="38"/>
      <c r="E373" s="38"/>
      <c r="F373" s="38"/>
      <c r="G373" s="38"/>
      <c r="H373" s="38"/>
      <c r="I373" s="38"/>
      <c r="J373" s="38"/>
      <c r="K373" s="38"/>
      <c r="L373" s="38"/>
      <c r="M373" s="38"/>
      <c r="N373" s="38"/>
      <c r="O373" s="38"/>
      <c r="P373" s="38"/>
      <c r="Q373" s="38"/>
      <c r="R373" s="38"/>
      <c r="S373" s="77" t="s">
        <v>375</v>
      </c>
      <c r="T373" s="76"/>
      <c r="Y373" s="41"/>
      <c r="Z373" s="41"/>
      <c r="AA373" s="41"/>
      <c r="AB373" s="41"/>
      <c r="AC373" s="41"/>
      <c r="AD373" s="224" t="s">
        <v>281</v>
      </c>
      <c r="AE373" s="224" t="s">
        <v>669</v>
      </c>
      <c r="AF373" s="225" t="s">
        <v>2103</v>
      </c>
      <c r="AG373" s="223" t="s">
        <v>2358</v>
      </c>
      <c r="AH373" s="199">
        <v>371</v>
      </c>
      <c r="AI373" s="199" t="str">
        <f ca="1">IFERROR(VLOOKUP(NDD!$J$23,INDIRECT(AM372),5,FALSE),"")</f>
        <v/>
      </c>
      <c r="AJ373" s="199" t="str">
        <f t="shared" ca="1" si="52"/>
        <v/>
      </c>
      <c r="AK373" s="199" t="str">
        <f t="shared" ca="1" si="53"/>
        <v/>
      </c>
      <c r="AL373" s="209" t="str">
        <f t="shared" ca="1" si="54"/>
        <v/>
      </c>
      <c r="AM373" s="199" t="str">
        <f t="shared" ca="1" si="51"/>
        <v/>
      </c>
      <c r="AN373" s="204">
        <v>372</v>
      </c>
      <c r="AO373" s="204" t="str">
        <f ca="1">IFERROR(VLOOKUP(NDD!$J$28,INDIRECT(AR372),5,FALSE),"")</f>
        <v/>
      </c>
      <c r="AP373" s="205" t="str">
        <f t="shared" ca="1" si="48"/>
        <v/>
      </c>
      <c r="AQ373" s="204" t="str">
        <f t="shared" ca="1" si="49"/>
        <v/>
      </c>
      <c r="AR373" s="204" t="str">
        <f t="shared" ca="1" si="50"/>
        <v/>
      </c>
      <c r="AS373" s="40" t="s">
        <v>3152</v>
      </c>
      <c r="AT373" s="40"/>
      <c r="AU373" s="40" t="s">
        <v>3153</v>
      </c>
      <c r="AV373" s="40" t="s">
        <v>3154</v>
      </c>
      <c r="AW373" s="40" t="s">
        <v>2759</v>
      </c>
      <c r="AX373" s="38"/>
      <c r="AY373" s="38"/>
      <c r="AZ373" s="38"/>
      <c r="BA373" s="38"/>
      <c r="BD373" s="107"/>
      <c r="BE373" s="107"/>
      <c r="BF373" s="107"/>
      <c r="BG373" s="107"/>
    </row>
    <row r="374" spans="1:59" ht="13.5" customHeight="1" x14ac:dyDescent="0.25">
      <c r="A374" s="38"/>
      <c r="B374" s="38"/>
      <c r="C374" s="38"/>
      <c r="D374" s="38"/>
      <c r="E374" s="38"/>
      <c r="F374" s="38"/>
      <c r="G374" s="38"/>
      <c r="H374" s="38"/>
      <c r="I374" s="38"/>
      <c r="J374" s="38"/>
      <c r="K374" s="38"/>
      <c r="L374" s="38"/>
      <c r="M374" s="38"/>
      <c r="N374" s="38"/>
      <c r="O374" s="38"/>
      <c r="P374" s="38"/>
      <c r="Q374" s="38"/>
      <c r="R374" s="38"/>
      <c r="S374" s="77" t="s">
        <v>376</v>
      </c>
      <c r="T374" s="76" t="s">
        <v>557</v>
      </c>
      <c r="Y374" s="41"/>
      <c r="Z374" s="41"/>
      <c r="AA374" s="41"/>
      <c r="AB374" s="41"/>
      <c r="AC374" s="41"/>
      <c r="AD374" s="224" t="s">
        <v>281</v>
      </c>
      <c r="AE374" s="224" t="s">
        <v>2261</v>
      </c>
      <c r="AF374" s="225" t="s">
        <v>2087</v>
      </c>
      <c r="AG374" s="223" t="s">
        <v>2262</v>
      </c>
      <c r="AH374" s="199">
        <v>372</v>
      </c>
      <c r="AI374" s="199" t="str">
        <f ca="1">IFERROR(VLOOKUP(NDD!$J$23,INDIRECT(AM373),5,FALSE),"")</f>
        <v/>
      </c>
      <c r="AJ374" s="199" t="str">
        <f t="shared" ca="1" si="52"/>
        <v/>
      </c>
      <c r="AK374" s="199" t="str">
        <f t="shared" ca="1" si="53"/>
        <v/>
      </c>
      <c r="AL374" s="209" t="str">
        <f t="shared" ca="1" si="54"/>
        <v/>
      </c>
      <c r="AM374" s="199" t="str">
        <f t="shared" ca="1" si="51"/>
        <v/>
      </c>
      <c r="AN374" s="204">
        <v>373</v>
      </c>
      <c r="AO374" s="204" t="str">
        <f ca="1">IFERROR(VLOOKUP(NDD!$J$28,INDIRECT(AR373),5,FALSE),"")</f>
        <v/>
      </c>
      <c r="AP374" s="205" t="str">
        <f t="shared" ca="1" si="48"/>
        <v/>
      </c>
      <c r="AQ374" s="204" t="str">
        <f t="shared" ca="1" si="49"/>
        <v/>
      </c>
      <c r="AR374" s="204" t="str">
        <f t="shared" ca="1" si="50"/>
        <v/>
      </c>
      <c r="AS374" s="40" t="s">
        <v>3155</v>
      </c>
      <c r="AT374" s="40"/>
      <c r="AU374" s="40" t="s">
        <v>3156</v>
      </c>
      <c r="AV374" s="40" t="s">
        <v>3157</v>
      </c>
      <c r="AW374" s="40" t="s">
        <v>2770</v>
      </c>
      <c r="AX374" s="38"/>
      <c r="AY374" s="38"/>
      <c r="AZ374" s="38"/>
      <c r="BA374" s="38"/>
      <c r="BD374" s="107"/>
      <c r="BE374" s="107"/>
      <c r="BF374" s="107"/>
      <c r="BG374" s="107"/>
    </row>
    <row r="375" spans="1:59" ht="13.5" customHeight="1" x14ac:dyDescent="0.25">
      <c r="A375" s="38"/>
      <c r="B375" s="38"/>
      <c r="C375" s="38"/>
      <c r="D375" s="38"/>
      <c r="E375" s="38"/>
      <c r="F375" s="38"/>
      <c r="G375" s="38"/>
      <c r="H375" s="38"/>
      <c r="I375" s="38"/>
      <c r="J375" s="38"/>
      <c r="K375" s="38"/>
      <c r="L375" s="38"/>
      <c r="M375" s="38"/>
      <c r="N375" s="38"/>
      <c r="O375" s="38"/>
      <c r="P375" s="38"/>
      <c r="Q375" s="38"/>
      <c r="R375" s="38"/>
      <c r="S375" s="77" t="s">
        <v>377</v>
      </c>
      <c r="T375" s="76" t="s">
        <v>585</v>
      </c>
      <c r="Y375" s="41"/>
      <c r="Z375" s="41"/>
      <c r="AA375" s="41"/>
      <c r="AB375" s="41"/>
      <c r="AC375" s="41"/>
      <c r="AD375" s="224" t="s">
        <v>281</v>
      </c>
      <c r="AE375" s="224" t="s">
        <v>2261</v>
      </c>
      <c r="AF375" s="225" t="s">
        <v>2087</v>
      </c>
      <c r="AG375" s="223" t="s">
        <v>2359</v>
      </c>
      <c r="AH375" s="199">
        <v>373</v>
      </c>
      <c r="AI375" s="199" t="str">
        <f ca="1">IFERROR(VLOOKUP(NDD!$J$23,INDIRECT(AM374),5,FALSE),"")</f>
        <v/>
      </c>
      <c r="AJ375" s="199" t="str">
        <f t="shared" ca="1" si="52"/>
        <v/>
      </c>
      <c r="AK375" s="199" t="str">
        <f t="shared" ca="1" si="53"/>
        <v/>
      </c>
      <c r="AL375" s="209" t="str">
        <f t="shared" ca="1" si="54"/>
        <v/>
      </c>
      <c r="AM375" s="199" t="str">
        <f t="shared" ca="1" si="51"/>
        <v/>
      </c>
      <c r="AN375" s="204">
        <v>374</v>
      </c>
      <c r="AO375" s="204" t="str">
        <f ca="1">IFERROR(VLOOKUP(NDD!$J$28,INDIRECT(AR374),5,FALSE),"")</f>
        <v/>
      </c>
      <c r="AP375" s="205" t="str">
        <f t="shared" ca="1" si="48"/>
        <v/>
      </c>
      <c r="AQ375" s="204" t="str">
        <f t="shared" ca="1" si="49"/>
        <v/>
      </c>
      <c r="AR375" s="204" t="str">
        <f t="shared" ca="1" si="50"/>
        <v/>
      </c>
      <c r="AS375" s="40" t="s">
        <v>3158</v>
      </c>
      <c r="AT375" s="40"/>
      <c r="AU375" s="40" t="s">
        <v>4026</v>
      </c>
      <c r="AV375" s="40" t="s">
        <v>4358</v>
      </c>
      <c r="AW375" s="40" t="s">
        <v>2759</v>
      </c>
      <c r="AX375" s="38"/>
      <c r="AY375" s="38"/>
      <c r="AZ375" s="38"/>
      <c r="BA375" s="38"/>
      <c r="BD375" s="107"/>
      <c r="BE375" s="107"/>
      <c r="BF375" s="107"/>
      <c r="BG375" s="107"/>
    </row>
    <row r="376" spans="1:59" ht="13.5" customHeight="1" x14ac:dyDescent="0.25">
      <c r="A376" s="38"/>
      <c r="B376" s="38"/>
      <c r="C376" s="38"/>
      <c r="D376" s="38"/>
      <c r="E376" s="38"/>
      <c r="F376" s="38"/>
      <c r="G376" s="38"/>
      <c r="H376" s="38"/>
      <c r="I376" s="38"/>
      <c r="J376" s="38"/>
      <c r="K376" s="38"/>
      <c r="L376" s="38"/>
      <c r="M376" s="38"/>
      <c r="N376" s="38"/>
      <c r="O376" s="38"/>
      <c r="P376" s="38"/>
      <c r="Q376" s="38"/>
      <c r="R376" s="38"/>
      <c r="S376" s="77" t="s">
        <v>3983</v>
      </c>
      <c r="T376" s="76"/>
      <c r="Y376" s="41"/>
      <c r="Z376" s="41"/>
      <c r="AA376" s="41"/>
      <c r="AB376" s="41"/>
      <c r="AC376" s="41"/>
      <c r="AD376" s="224" t="s">
        <v>281</v>
      </c>
      <c r="AE376" s="224" t="s">
        <v>701</v>
      </c>
      <c r="AF376" s="225" t="s">
        <v>2087</v>
      </c>
      <c r="AG376" s="223" t="s">
        <v>2360</v>
      </c>
      <c r="AH376" s="199">
        <v>374</v>
      </c>
      <c r="AI376" s="199" t="str">
        <f ca="1">IFERROR(VLOOKUP(NDD!$J$23,INDIRECT(AM375),5,FALSE),"")</f>
        <v/>
      </c>
      <c r="AJ376" s="199" t="str">
        <f t="shared" ca="1" si="52"/>
        <v/>
      </c>
      <c r="AK376" s="199" t="str">
        <f t="shared" ca="1" si="53"/>
        <v/>
      </c>
      <c r="AL376" s="209" t="str">
        <f t="shared" ca="1" si="54"/>
        <v/>
      </c>
      <c r="AM376" s="199" t="str">
        <f t="shared" ca="1" si="51"/>
        <v/>
      </c>
      <c r="AN376" s="204">
        <v>375</v>
      </c>
      <c r="AO376" s="204" t="str">
        <f ca="1">IFERROR(VLOOKUP(NDD!$J$28,INDIRECT(AR375),5,FALSE),"")</f>
        <v/>
      </c>
      <c r="AP376" s="205" t="str">
        <f t="shared" ca="1" si="48"/>
        <v/>
      </c>
      <c r="AQ376" s="204" t="str">
        <f t="shared" ca="1" si="49"/>
        <v/>
      </c>
      <c r="AR376" s="204" t="str">
        <f t="shared" ca="1" si="50"/>
        <v/>
      </c>
      <c r="AS376" s="40" t="s">
        <v>1421</v>
      </c>
      <c r="AT376" s="40"/>
      <c r="AU376" s="40" t="s">
        <v>3159</v>
      </c>
      <c r="AV376" s="40" t="s">
        <v>1981</v>
      </c>
      <c r="AW376" s="40"/>
      <c r="AX376" s="38"/>
      <c r="AY376" s="38"/>
      <c r="AZ376" s="38"/>
      <c r="BA376" s="38"/>
      <c r="BD376" s="107"/>
      <c r="BE376" s="107"/>
      <c r="BF376" s="107"/>
      <c r="BG376" s="107"/>
    </row>
    <row r="377" spans="1:59" ht="13.5" customHeight="1" x14ac:dyDescent="0.25">
      <c r="A377" s="38"/>
      <c r="B377" s="38"/>
      <c r="C377" s="38"/>
      <c r="D377" s="38"/>
      <c r="E377" s="38"/>
      <c r="F377" s="38"/>
      <c r="G377" s="38"/>
      <c r="H377" s="38"/>
      <c r="I377" s="38"/>
      <c r="J377" s="38"/>
      <c r="K377" s="38"/>
      <c r="L377" s="38"/>
      <c r="M377" s="38"/>
      <c r="N377" s="38"/>
      <c r="O377" s="38"/>
      <c r="P377" s="38"/>
      <c r="Q377" s="38"/>
      <c r="R377" s="38"/>
      <c r="S377" s="77" t="s">
        <v>3984</v>
      </c>
      <c r="T377" s="76"/>
      <c r="Y377" s="41"/>
      <c r="Z377" s="41"/>
      <c r="AA377" s="41"/>
      <c r="AB377" s="41"/>
      <c r="AC377" s="41"/>
      <c r="AD377" s="224" t="s">
        <v>281</v>
      </c>
      <c r="AE377" s="224" t="s">
        <v>670</v>
      </c>
      <c r="AF377" s="225" t="s">
        <v>2087</v>
      </c>
      <c r="AG377" s="223" t="s">
        <v>2361</v>
      </c>
      <c r="AH377" s="199">
        <v>375</v>
      </c>
      <c r="AI377" s="199" t="str">
        <f ca="1">IFERROR(VLOOKUP(NDD!$J$23,INDIRECT(AM376),5,FALSE),"")</f>
        <v/>
      </c>
      <c r="AJ377" s="199" t="str">
        <f t="shared" ca="1" si="52"/>
        <v/>
      </c>
      <c r="AK377" s="199" t="str">
        <f t="shared" ca="1" si="53"/>
        <v/>
      </c>
      <c r="AL377" s="209" t="str">
        <f t="shared" ca="1" si="54"/>
        <v/>
      </c>
      <c r="AM377" s="199" t="str">
        <f t="shared" ca="1" si="51"/>
        <v/>
      </c>
      <c r="AN377" s="204">
        <v>376</v>
      </c>
      <c r="AO377" s="204" t="str">
        <f ca="1">IFERROR(VLOOKUP(NDD!$J$28,INDIRECT(AR376),5,FALSE),"")</f>
        <v/>
      </c>
      <c r="AP377" s="205" t="str">
        <f t="shared" ca="1" si="48"/>
        <v/>
      </c>
      <c r="AQ377" s="204" t="str">
        <f t="shared" ca="1" si="49"/>
        <v/>
      </c>
      <c r="AR377" s="204" t="str">
        <f t="shared" ca="1" si="50"/>
        <v/>
      </c>
      <c r="AS377" s="40" t="s">
        <v>1422</v>
      </c>
      <c r="AT377" s="40"/>
      <c r="AU377" s="40" t="s">
        <v>4022</v>
      </c>
      <c r="AV377" s="40" t="s">
        <v>4359</v>
      </c>
      <c r="AW377" s="40" t="s">
        <v>248</v>
      </c>
      <c r="AX377" s="38"/>
      <c r="AY377" s="38"/>
      <c r="AZ377" s="38"/>
      <c r="BA377" s="38"/>
      <c r="BD377" s="107"/>
      <c r="BE377" s="107"/>
      <c r="BF377" s="107"/>
      <c r="BG377" s="107"/>
    </row>
    <row r="378" spans="1:59" ht="13.5" customHeight="1" x14ac:dyDescent="0.25">
      <c r="A378" s="38"/>
      <c r="B378" s="38"/>
      <c r="C378" s="38"/>
      <c r="D378" s="38"/>
      <c r="E378" s="38"/>
      <c r="F378" s="38"/>
      <c r="G378" s="38"/>
      <c r="H378" s="38"/>
      <c r="I378" s="38"/>
      <c r="J378" s="38"/>
      <c r="K378" s="38"/>
      <c r="L378" s="38"/>
      <c r="M378" s="38"/>
      <c r="N378" s="38"/>
      <c r="O378" s="38"/>
      <c r="P378" s="38"/>
      <c r="Q378" s="38"/>
      <c r="R378" s="38"/>
      <c r="S378" s="77" t="s">
        <v>378</v>
      </c>
      <c r="T378" s="76" t="s">
        <v>551</v>
      </c>
      <c r="Y378" s="41"/>
      <c r="Z378" s="41"/>
      <c r="AA378" s="41"/>
      <c r="AB378" s="41"/>
      <c r="AC378" s="41"/>
      <c r="AD378" s="224" t="s">
        <v>281</v>
      </c>
      <c r="AE378" s="224" t="s">
        <v>671</v>
      </c>
      <c r="AF378" s="225" t="s">
        <v>2087</v>
      </c>
      <c r="AG378" s="223" t="s">
        <v>2362</v>
      </c>
      <c r="AH378" s="199">
        <v>376</v>
      </c>
      <c r="AI378" s="199" t="str">
        <f ca="1">IFERROR(VLOOKUP(NDD!$J$23,INDIRECT(AM377),5,FALSE),"")</f>
        <v/>
      </c>
      <c r="AJ378" s="199" t="str">
        <f t="shared" ca="1" si="52"/>
        <v/>
      </c>
      <c r="AK378" s="199" t="str">
        <f t="shared" ca="1" si="53"/>
        <v/>
      </c>
      <c r="AL378" s="209" t="str">
        <f t="shared" ca="1" si="54"/>
        <v/>
      </c>
      <c r="AM378" s="199" t="str">
        <f t="shared" ca="1" si="51"/>
        <v/>
      </c>
      <c r="AN378" s="204">
        <v>377</v>
      </c>
      <c r="AO378" s="204" t="str">
        <f ca="1">IFERROR(VLOOKUP(NDD!$J$28,INDIRECT(AR377),5,FALSE),"")</f>
        <v/>
      </c>
      <c r="AP378" s="205" t="str">
        <f t="shared" ca="1" si="48"/>
        <v/>
      </c>
      <c r="AQ378" s="204" t="str">
        <f t="shared" ca="1" si="49"/>
        <v/>
      </c>
      <c r="AR378" s="204" t="str">
        <f t="shared" ca="1" si="50"/>
        <v/>
      </c>
      <c r="AS378" s="40" t="s">
        <v>1423</v>
      </c>
      <c r="AT378" s="40"/>
      <c r="AU378" s="40" t="s">
        <v>4027</v>
      </c>
      <c r="AV378" s="40" t="s">
        <v>4360</v>
      </c>
      <c r="AW378" s="40" t="s">
        <v>180</v>
      </c>
      <c r="AX378" s="38"/>
      <c r="AY378" s="38"/>
      <c r="AZ378" s="38"/>
      <c r="BA378" s="38"/>
      <c r="BD378" s="107"/>
      <c r="BE378" s="107"/>
      <c r="BF378" s="107"/>
      <c r="BG378" s="107"/>
    </row>
    <row r="379" spans="1:59" ht="13.5" customHeight="1" x14ac:dyDescent="0.25">
      <c r="A379" s="38"/>
      <c r="B379" s="38"/>
      <c r="C379" s="38"/>
      <c r="D379" s="38"/>
      <c r="E379" s="38"/>
      <c r="F379" s="38"/>
      <c r="G379" s="38"/>
      <c r="H379" s="38"/>
      <c r="I379" s="38"/>
      <c r="J379" s="38"/>
      <c r="K379" s="38"/>
      <c r="L379" s="38"/>
      <c r="M379" s="38"/>
      <c r="N379" s="38"/>
      <c r="O379" s="38"/>
      <c r="P379" s="38"/>
      <c r="Q379" s="38"/>
      <c r="R379" s="38"/>
      <c r="S379" s="77" t="s">
        <v>3985</v>
      </c>
      <c r="T379" s="76"/>
      <c r="Y379" s="41"/>
      <c r="Z379" s="41"/>
      <c r="AA379" s="41"/>
      <c r="AB379" s="41"/>
      <c r="AC379" s="41"/>
      <c r="AD379" s="224" t="s">
        <v>281</v>
      </c>
      <c r="AE379" s="224" t="s">
        <v>717</v>
      </c>
      <c r="AF379" s="225" t="s">
        <v>2087</v>
      </c>
      <c r="AG379" s="223" t="s">
        <v>2363</v>
      </c>
      <c r="AH379" s="199">
        <v>377</v>
      </c>
      <c r="AI379" s="199" t="str">
        <f ca="1">IFERROR(VLOOKUP(NDD!$J$23,INDIRECT(AM378),5,FALSE),"")</f>
        <v/>
      </c>
      <c r="AJ379" s="199" t="str">
        <f t="shared" ca="1" si="52"/>
        <v/>
      </c>
      <c r="AK379" s="199" t="str">
        <f t="shared" ca="1" si="53"/>
        <v/>
      </c>
      <c r="AL379" s="209" t="str">
        <f t="shared" ca="1" si="54"/>
        <v/>
      </c>
      <c r="AM379" s="199" t="str">
        <f t="shared" ca="1" si="51"/>
        <v/>
      </c>
      <c r="AN379" s="204">
        <v>378</v>
      </c>
      <c r="AO379" s="204" t="str">
        <f ca="1">IFERROR(VLOOKUP(NDD!$J$28,INDIRECT(AR378),5,FALSE),"")</f>
        <v/>
      </c>
      <c r="AP379" s="205" t="str">
        <f t="shared" ca="1" si="48"/>
        <v/>
      </c>
      <c r="AQ379" s="204" t="str">
        <f t="shared" ca="1" si="49"/>
        <v/>
      </c>
      <c r="AR379" s="204" t="str">
        <f t="shared" ca="1" si="50"/>
        <v/>
      </c>
      <c r="AS379" s="40" t="s">
        <v>3160</v>
      </c>
      <c r="AT379" s="40"/>
      <c r="AU379" s="40" t="s">
        <v>3161</v>
      </c>
      <c r="AV379" s="40" t="s">
        <v>3162</v>
      </c>
      <c r="AW379" s="40" t="s">
        <v>2752</v>
      </c>
      <c r="AX379" s="38"/>
      <c r="AY379" s="38"/>
      <c r="AZ379" s="38"/>
      <c r="BA379" s="38"/>
      <c r="BD379" s="107"/>
      <c r="BE379" s="107"/>
      <c r="BF379" s="107"/>
      <c r="BG379" s="107"/>
    </row>
    <row r="380" spans="1:59" ht="13.5" customHeight="1" x14ac:dyDescent="0.25">
      <c r="A380" s="38"/>
      <c r="B380" s="38"/>
      <c r="C380" s="38"/>
      <c r="D380" s="38"/>
      <c r="E380" s="38"/>
      <c r="F380" s="38"/>
      <c r="G380" s="38"/>
      <c r="H380" s="38"/>
      <c r="I380" s="38"/>
      <c r="J380" s="38"/>
      <c r="K380" s="38"/>
      <c r="L380" s="38"/>
      <c r="M380" s="38"/>
      <c r="N380" s="38"/>
      <c r="O380" s="38"/>
      <c r="P380" s="38"/>
      <c r="Q380" s="38"/>
      <c r="R380" s="38"/>
      <c r="S380" s="77" t="s">
        <v>2978</v>
      </c>
      <c r="T380" s="76"/>
      <c r="Y380" s="41"/>
      <c r="Z380" s="41"/>
      <c r="AA380" s="41"/>
      <c r="AB380" s="41"/>
      <c r="AC380" s="41"/>
      <c r="AD380" s="224" t="s">
        <v>281</v>
      </c>
      <c r="AE380" s="224" t="s">
        <v>637</v>
      </c>
      <c r="AF380" s="225" t="s">
        <v>2087</v>
      </c>
      <c r="AG380" s="223" t="s">
        <v>2364</v>
      </c>
      <c r="AH380" s="199">
        <v>378</v>
      </c>
      <c r="AI380" s="199" t="str">
        <f ca="1">IFERROR(VLOOKUP(NDD!$J$23,INDIRECT(AM379),5,FALSE),"")</f>
        <v/>
      </c>
      <c r="AJ380" s="199" t="str">
        <f t="shared" ca="1" si="52"/>
        <v/>
      </c>
      <c r="AK380" s="199" t="str">
        <f t="shared" ca="1" si="53"/>
        <v/>
      </c>
      <c r="AL380" s="209" t="str">
        <f t="shared" ca="1" si="54"/>
        <v/>
      </c>
      <c r="AM380" s="199" t="str">
        <f t="shared" ca="1" si="51"/>
        <v/>
      </c>
      <c r="AN380" s="204">
        <v>379</v>
      </c>
      <c r="AO380" s="204" t="str">
        <f ca="1">IFERROR(VLOOKUP(NDD!$J$28,INDIRECT(AR379),5,FALSE),"")</f>
        <v/>
      </c>
      <c r="AP380" s="205" t="str">
        <f t="shared" ca="1" si="48"/>
        <v/>
      </c>
      <c r="AQ380" s="204" t="str">
        <f t="shared" ca="1" si="49"/>
        <v/>
      </c>
      <c r="AR380" s="204" t="str">
        <f t="shared" ca="1" si="50"/>
        <v/>
      </c>
      <c r="AS380" s="40" t="s">
        <v>1176</v>
      </c>
      <c r="AT380" s="40"/>
      <c r="AU380" s="40" t="s">
        <v>430</v>
      </c>
      <c r="AV380" s="40" t="s">
        <v>1982</v>
      </c>
      <c r="AW380" s="40"/>
      <c r="AX380" s="38"/>
      <c r="AY380" s="38"/>
      <c r="AZ380" s="38"/>
      <c r="BA380" s="38"/>
      <c r="BD380" s="107"/>
      <c r="BE380" s="107"/>
      <c r="BF380" s="107"/>
      <c r="BG380" s="107"/>
    </row>
    <row r="381" spans="1:59" ht="13.5" customHeight="1" x14ac:dyDescent="0.25">
      <c r="A381" s="38"/>
      <c r="B381" s="38"/>
      <c r="C381" s="38"/>
      <c r="D381" s="38"/>
      <c r="E381" s="38"/>
      <c r="F381" s="38"/>
      <c r="G381" s="38"/>
      <c r="H381" s="38"/>
      <c r="I381" s="38"/>
      <c r="J381" s="38"/>
      <c r="K381" s="38"/>
      <c r="L381" s="38"/>
      <c r="M381" s="38"/>
      <c r="N381" s="38"/>
      <c r="O381" s="38"/>
      <c r="P381" s="38"/>
      <c r="Q381" s="38"/>
      <c r="R381" s="38"/>
      <c r="S381" s="77" t="s">
        <v>3010</v>
      </c>
      <c r="T381" s="76"/>
      <c r="Y381" s="41"/>
      <c r="Z381" s="41"/>
      <c r="AA381" s="41"/>
      <c r="AB381" s="41"/>
      <c r="AC381" s="41"/>
      <c r="AD381" s="224" t="s">
        <v>281</v>
      </c>
      <c r="AE381" s="224" t="s">
        <v>718</v>
      </c>
      <c r="AF381" s="225" t="s">
        <v>2087</v>
      </c>
      <c r="AG381" s="223" t="s">
        <v>2365</v>
      </c>
      <c r="AH381" s="199">
        <v>379</v>
      </c>
      <c r="AI381" s="199" t="str">
        <f ca="1">IFERROR(VLOOKUP(NDD!$J$23,INDIRECT(AM380),5,FALSE),"")</f>
        <v/>
      </c>
      <c r="AJ381" s="199" t="str">
        <f t="shared" ca="1" si="52"/>
        <v/>
      </c>
      <c r="AK381" s="199" t="str">
        <f t="shared" ca="1" si="53"/>
        <v/>
      </c>
      <c r="AL381" s="209" t="str">
        <f t="shared" ca="1" si="54"/>
        <v/>
      </c>
      <c r="AM381" s="199" t="str">
        <f t="shared" ca="1" si="51"/>
        <v/>
      </c>
      <c r="AN381" s="204">
        <v>380</v>
      </c>
      <c r="AO381" s="204" t="str">
        <f ca="1">IFERROR(VLOOKUP(NDD!$J$28,INDIRECT(AR380),5,FALSE),"")</f>
        <v/>
      </c>
      <c r="AP381" s="205" t="str">
        <f t="shared" ca="1" si="48"/>
        <v/>
      </c>
      <c r="AQ381" s="204" t="str">
        <f t="shared" ca="1" si="49"/>
        <v/>
      </c>
      <c r="AR381" s="204" t="str">
        <f t="shared" ca="1" si="50"/>
        <v/>
      </c>
      <c r="AS381" s="40" t="s">
        <v>1424</v>
      </c>
      <c r="AT381" s="40"/>
      <c r="AU381" s="40" t="s">
        <v>4028</v>
      </c>
      <c r="AV381" s="40" t="s">
        <v>4361</v>
      </c>
      <c r="AW381" s="40" t="s">
        <v>146</v>
      </c>
      <c r="AX381" s="38"/>
      <c r="AY381" s="38"/>
      <c r="AZ381" s="38"/>
      <c r="BA381" s="38"/>
      <c r="BD381" s="107"/>
      <c r="BE381" s="107"/>
      <c r="BF381" s="107"/>
      <c r="BG381" s="107"/>
    </row>
    <row r="382" spans="1:59" ht="13.5" customHeight="1" x14ac:dyDescent="0.25">
      <c r="A382" s="38"/>
      <c r="B382" s="38"/>
      <c r="C382" s="38"/>
      <c r="D382" s="38"/>
      <c r="E382" s="38"/>
      <c r="F382" s="38"/>
      <c r="G382" s="38"/>
      <c r="H382" s="38"/>
      <c r="I382" s="38"/>
      <c r="J382" s="38"/>
      <c r="K382" s="38"/>
      <c r="L382" s="38"/>
      <c r="M382" s="38"/>
      <c r="N382" s="38"/>
      <c r="O382" s="38"/>
      <c r="P382" s="38"/>
      <c r="Q382" s="38"/>
      <c r="R382" s="38"/>
      <c r="S382" s="77" t="s">
        <v>3007</v>
      </c>
      <c r="T382" s="76"/>
      <c r="Y382" s="41"/>
      <c r="Z382" s="41"/>
      <c r="AA382" s="41"/>
      <c r="AB382" s="41"/>
      <c r="AC382" s="41"/>
      <c r="AD382" s="224" t="s">
        <v>281</v>
      </c>
      <c r="AE382" s="224" t="s">
        <v>638</v>
      </c>
      <c r="AF382" s="225" t="s">
        <v>2087</v>
      </c>
      <c r="AG382" s="223" t="s">
        <v>2366</v>
      </c>
      <c r="AH382" s="199">
        <v>380</v>
      </c>
      <c r="AI382" s="199" t="str">
        <f ca="1">IFERROR(VLOOKUP(NDD!$J$23,INDIRECT(AM381),5,FALSE),"")</f>
        <v/>
      </c>
      <c r="AJ382" s="199" t="str">
        <f t="shared" ca="1" si="52"/>
        <v/>
      </c>
      <c r="AK382" s="199" t="str">
        <f t="shared" ca="1" si="53"/>
        <v/>
      </c>
      <c r="AL382" s="209" t="str">
        <f t="shared" ca="1" si="54"/>
        <v/>
      </c>
      <c r="AM382" s="199" t="str">
        <f t="shared" ca="1" si="51"/>
        <v/>
      </c>
      <c r="AN382" s="204">
        <v>381</v>
      </c>
      <c r="AO382" s="204" t="str">
        <f ca="1">IFERROR(VLOOKUP(NDD!$J$28,INDIRECT(AR381),5,FALSE),"")</f>
        <v/>
      </c>
      <c r="AP382" s="205" t="str">
        <f t="shared" ca="1" si="48"/>
        <v/>
      </c>
      <c r="AQ382" s="204" t="str">
        <f t="shared" ca="1" si="49"/>
        <v/>
      </c>
      <c r="AR382" s="204" t="str">
        <f t="shared" ca="1" si="50"/>
        <v/>
      </c>
      <c r="AS382" s="40" t="s">
        <v>3163</v>
      </c>
      <c r="AT382" s="40"/>
      <c r="AU382" s="40" t="s">
        <v>429</v>
      </c>
      <c r="AV382" s="40" t="s">
        <v>3164</v>
      </c>
      <c r="AW382" s="40" t="s">
        <v>2759</v>
      </c>
      <c r="AX382" s="38"/>
      <c r="AY382" s="38"/>
      <c r="AZ382" s="38"/>
      <c r="BA382" s="38"/>
      <c r="BD382" s="107"/>
      <c r="BE382" s="107"/>
      <c r="BF382" s="107"/>
      <c r="BG382" s="107"/>
    </row>
    <row r="383" spans="1:59" ht="13.5" customHeight="1" x14ac:dyDescent="0.25">
      <c r="A383" s="38"/>
      <c r="B383" s="38"/>
      <c r="C383" s="38"/>
      <c r="D383" s="38"/>
      <c r="E383" s="38"/>
      <c r="F383" s="38"/>
      <c r="G383" s="38"/>
      <c r="H383" s="38"/>
      <c r="I383" s="38"/>
      <c r="J383" s="38"/>
      <c r="K383" s="38"/>
      <c r="L383" s="38"/>
      <c r="M383" s="38"/>
      <c r="N383" s="38"/>
      <c r="O383" s="38"/>
      <c r="P383" s="38"/>
      <c r="Q383" s="38"/>
      <c r="R383" s="38"/>
      <c r="S383" s="77" t="s">
        <v>3986</v>
      </c>
      <c r="T383" s="76"/>
      <c r="Y383" s="41"/>
      <c r="Z383" s="41"/>
      <c r="AA383" s="41"/>
      <c r="AB383" s="41"/>
      <c r="AC383" s="41"/>
      <c r="AD383" s="224" t="s">
        <v>281</v>
      </c>
      <c r="AE383" s="224" t="s">
        <v>2268</v>
      </c>
      <c r="AF383" s="225" t="s">
        <v>2087</v>
      </c>
      <c r="AG383" s="223" t="s">
        <v>2367</v>
      </c>
      <c r="AH383" s="199">
        <v>381</v>
      </c>
      <c r="AI383" s="199" t="str">
        <f ca="1">IFERROR(VLOOKUP(NDD!$J$23,INDIRECT(AM382),5,FALSE),"")</f>
        <v/>
      </c>
      <c r="AJ383" s="199" t="str">
        <f t="shared" ca="1" si="52"/>
        <v/>
      </c>
      <c r="AK383" s="199" t="str">
        <f t="shared" ca="1" si="53"/>
        <v/>
      </c>
      <c r="AL383" s="209" t="str">
        <f t="shared" ca="1" si="54"/>
        <v/>
      </c>
      <c r="AM383" s="199" t="str">
        <f t="shared" ca="1" si="51"/>
        <v/>
      </c>
      <c r="AN383" s="204">
        <v>382</v>
      </c>
      <c r="AO383" s="204" t="str">
        <f ca="1">IFERROR(VLOOKUP(NDD!$J$28,INDIRECT(AR382),5,FALSE),"")</f>
        <v/>
      </c>
      <c r="AP383" s="205" t="str">
        <f t="shared" ca="1" si="48"/>
        <v/>
      </c>
      <c r="AQ383" s="204" t="str">
        <f t="shared" ca="1" si="49"/>
        <v/>
      </c>
      <c r="AR383" s="204" t="str">
        <f t="shared" ca="1" si="50"/>
        <v/>
      </c>
      <c r="AS383" s="40" t="s">
        <v>1425</v>
      </c>
      <c r="AT383" s="40"/>
      <c r="AU383" s="40" t="s">
        <v>3165</v>
      </c>
      <c r="AV383" s="40" t="s">
        <v>1983</v>
      </c>
      <c r="AW383" s="40"/>
      <c r="AX383" s="38"/>
      <c r="AY383" s="38"/>
      <c r="AZ383" s="38"/>
      <c r="BA383" s="38"/>
      <c r="BD383" s="107"/>
      <c r="BE383" s="107"/>
      <c r="BF383" s="107"/>
      <c r="BG383" s="107"/>
    </row>
    <row r="384" spans="1:59" ht="13.5" customHeight="1" x14ac:dyDescent="0.25">
      <c r="A384" s="38"/>
      <c r="B384" s="38"/>
      <c r="C384" s="38"/>
      <c r="D384" s="38"/>
      <c r="E384" s="38"/>
      <c r="F384" s="38"/>
      <c r="G384" s="38"/>
      <c r="H384" s="38"/>
      <c r="I384" s="38"/>
      <c r="J384" s="38"/>
      <c r="K384" s="38"/>
      <c r="L384" s="38"/>
      <c r="M384" s="38"/>
      <c r="N384" s="38"/>
      <c r="O384" s="38"/>
      <c r="P384" s="38"/>
      <c r="Q384" s="38"/>
      <c r="R384" s="38"/>
      <c r="S384" s="77" t="s">
        <v>3004</v>
      </c>
      <c r="T384" s="76"/>
      <c r="Y384" s="41"/>
      <c r="Z384" s="41"/>
      <c r="AA384" s="41"/>
      <c r="AB384" s="41"/>
      <c r="AC384" s="41"/>
      <c r="AD384" s="224" t="s">
        <v>281</v>
      </c>
      <c r="AE384" s="224" t="s">
        <v>2270</v>
      </c>
      <c r="AF384" s="225" t="s">
        <v>2087</v>
      </c>
      <c r="AG384" s="223" t="s">
        <v>2368</v>
      </c>
      <c r="AH384" s="199">
        <v>382</v>
      </c>
      <c r="AI384" s="199" t="str">
        <f ca="1">IFERROR(VLOOKUP(NDD!$J$23,INDIRECT(AM383),5,FALSE),"")</f>
        <v/>
      </c>
      <c r="AJ384" s="199" t="str">
        <f t="shared" ca="1" si="52"/>
        <v/>
      </c>
      <c r="AK384" s="199" t="str">
        <f t="shared" ca="1" si="53"/>
        <v/>
      </c>
      <c r="AL384" s="209" t="str">
        <f t="shared" ca="1" si="54"/>
        <v/>
      </c>
      <c r="AM384" s="199" t="str">
        <f t="shared" ca="1" si="51"/>
        <v/>
      </c>
      <c r="AN384" s="204">
        <v>383</v>
      </c>
      <c r="AO384" s="204" t="str">
        <f ca="1">IFERROR(VLOOKUP(NDD!$J$28,INDIRECT(AR383),5,FALSE),"")</f>
        <v/>
      </c>
      <c r="AP384" s="205" t="str">
        <f t="shared" ca="1" si="48"/>
        <v/>
      </c>
      <c r="AQ384" s="204" t="str">
        <f t="shared" ca="1" si="49"/>
        <v/>
      </c>
      <c r="AR384" s="204" t="str">
        <f t="shared" ca="1" si="50"/>
        <v/>
      </c>
      <c r="AS384" s="40" t="s">
        <v>3166</v>
      </c>
      <c r="AT384" s="40"/>
      <c r="AU384" s="40" t="s">
        <v>3167</v>
      </c>
      <c r="AV384" s="40" t="s">
        <v>3168</v>
      </c>
      <c r="AW384" s="40" t="s">
        <v>2752</v>
      </c>
      <c r="AX384" s="38"/>
      <c r="AY384" s="38"/>
      <c r="AZ384" s="38"/>
      <c r="BA384" s="38"/>
      <c r="BD384" s="107"/>
      <c r="BE384" s="107"/>
      <c r="BF384" s="107"/>
      <c r="BG384" s="107"/>
    </row>
    <row r="385" spans="1:59" ht="13.5" customHeight="1" x14ac:dyDescent="0.25">
      <c r="A385" s="38"/>
      <c r="B385" s="38"/>
      <c r="C385" s="38"/>
      <c r="D385" s="38"/>
      <c r="E385" s="38"/>
      <c r="F385" s="38"/>
      <c r="G385" s="38"/>
      <c r="H385" s="38"/>
      <c r="I385" s="38"/>
      <c r="J385" s="38"/>
      <c r="K385" s="38"/>
      <c r="L385" s="38"/>
      <c r="M385" s="38"/>
      <c r="N385" s="38"/>
      <c r="O385" s="38"/>
      <c r="P385" s="38"/>
      <c r="Q385" s="38"/>
      <c r="R385" s="38"/>
      <c r="S385" s="77" t="s">
        <v>3543</v>
      </c>
      <c r="T385" s="76"/>
      <c r="Y385" s="41"/>
      <c r="Z385" s="41"/>
      <c r="AA385" s="41"/>
      <c r="AB385" s="41"/>
      <c r="AC385" s="41"/>
      <c r="AD385" s="224" t="s">
        <v>281</v>
      </c>
      <c r="AE385" s="224" t="s">
        <v>702</v>
      </c>
      <c r="AF385" s="225" t="s">
        <v>2087</v>
      </c>
      <c r="AG385" s="223" t="s">
        <v>2369</v>
      </c>
      <c r="AH385" s="199">
        <v>383</v>
      </c>
      <c r="AI385" s="199" t="str">
        <f ca="1">IFERROR(VLOOKUP(NDD!$J$23,INDIRECT(AM384),5,FALSE),"")</f>
        <v/>
      </c>
      <c r="AJ385" s="199" t="str">
        <f t="shared" ca="1" si="52"/>
        <v/>
      </c>
      <c r="AK385" s="199" t="str">
        <f t="shared" ca="1" si="53"/>
        <v/>
      </c>
      <c r="AL385" s="209" t="str">
        <f t="shared" ca="1" si="54"/>
        <v/>
      </c>
      <c r="AM385" s="199" t="str">
        <f t="shared" ca="1" si="51"/>
        <v/>
      </c>
      <c r="AN385" s="204">
        <v>384</v>
      </c>
      <c r="AO385" s="204" t="str">
        <f ca="1">IFERROR(VLOOKUP(NDD!$J$28,INDIRECT(AR384),5,FALSE),"")</f>
        <v/>
      </c>
      <c r="AP385" s="205" t="str">
        <f t="shared" ca="1" si="48"/>
        <v/>
      </c>
      <c r="AQ385" s="204" t="str">
        <f t="shared" ca="1" si="49"/>
        <v/>
      </c>
      <c r="AR385" s="204" t="str">
        <f t="shared" ca="1" si="50"/>
        <v/>
      </c>
      <c r="AS385" s="40" t="s">
        <v>1426</v>
      </c>
      <c r="AT385" s="40"/>
      <c r="AU385" s="40" t="s">
        <v>4030</v>
      </c>
      <c r="AV385" s="40" t="s">
        <v>4362</v>
      </c>
      <c r="AW385" s="40" t="s">
        <v>113</v>
      </c>
      <c r="AX385" s="38"/>
      <c r="AY385" s="38"/>
      <c r="AZ385" s="38"/>
      <c r="BA385" s="38"/>
      <c r="BD385" s="107"/>
      <c r="BE385" s="107"/>
      <c r="BF385" s="107"/>
      <c r="BG385" s="107"/>
    </row>
    <row r="386" spans="1:59" ht="13.5" customHeight="1" x14ac:dyDescent="0.25">
      <c r="A386" s="38"/>
      <c r="B386" s="38"/>
      <c r="C386" s="38"/>
      <c r="D386" s="38"/>
      <c r="E386" s="38"/>
      <c r="F386" s="38"/>
      <c r="G386" s="38"/>
      <c r="H386" s="38"/>
      <c r="I386" s="38"/>
      <c r="J386" s="38"/>
      <c r="K386" s="38"/>
      <c r="L386" s="38"/>
      <c r="M386" s="38"/>
      <c r="N386" s="38"/>
      <c r="O386" s="38"/>
      <c r="P386" s="38"/>
      <c r="Q386" s="38"/>
      <c r="R386" s="38"/>
      <c r="S386" s="77" t="s">
        <v>3506</v>
      </c>
      <c r="T386" s="76"/>
      <c r="Y386" s="41"/>
      <c r="Z386" s="41"/>
      <c r="AA386" s="41"/>
      <c r="AB386" s="41"/>
      <c r="AC386" s="41"/>
      <c r="AD386" s="224" t="s">
        <v>281</v>
      </c>
      <c r="AE386" s="224" t="s">
        <v>2275</v>
      </c>
      <c r="AF386" s="225" t="s">
        <v>2087</v>
      </c>
      <c r="AG386" s="223" t="s">
        <v>2370</v>
      </c>
      <c r="AH386" s="199">
        <v>384</v>
      </c>
      <c r="AI386" s="199" t="str">
        <f ca="1">IFERROR(VLOOKUP(NDD!$J$23,INDIRECT(AM385),5,FALSE),"")</f>
        <v/>
      </c>
      <c r="AJ386" s="199" t="str">
        <f t="shared" ca="1" si="52"/>
        <v/>
      </c>
      <c r="AK386" s="199" t="str">
        <f t="shared" ca="1" si="53"/>
        <v/>
      </c>
      <c r="AL386" s="209" t="str">
        <f t="shared" ca="1" si="54"/>
        <v/>
      </c>
      <c r="AM386" s="199" t="str">
        <f t="shared" ca="1" si="51"/>
        <v/>
      </c>
      <c r="AN386" s="204">
        <v>385</v>
      </c>
      <c r="AO386" s="204" t="str">
        <f ca="1">IFERROR(VLOOKUP(NDD!$J$28,INDIRECT(AR385),5,FALSE),"")</f>
        <v/>
      </c>
      <c r="AP386" s="205" t="str">
        <f t="shared" ca="1" si="48"/>
        <v/>
      </c>
      <c r="AQ386" s="204" t="str">
        <f t="shared" ca="1" si="49"/>
        <v/>
      </c>
      <c r="AR386" s="204" t="str">
        <f t="shared" ca="1" si="50"/>
        <v/>
      </c>
      <c r="AS386" s="40" t="s">
        <v>1427</v>
      </c>
      <c r="AT386" s="40"/>
      <c r="AU386" s="40" t="s">
        <v>3169</v>
      </c>
      <c r="AV386" s="40" t="s">
        <v>1984</v>
      </c>
      <c r="AW386" s="40"/>
      <c r="AX386" s="38"/>
      <c r="AY386" s="38"/>
      <c r="AZ386" s="38"/>
      <c r="BA386" s="38"/>
      <c r="BD386" s="107"/>
      <c r="BE386" s="107"/>
      <c r="BF386" s="107"/>
      <c r="BG386" s="107"/>
    </row>
    <row r="387" spans="1:59" ht="13.5" customHeight="1" x14ac:dyDescent="0.25">
      <c r="A387" s="38"/>
      <c r="B387" s="38"/>
      <c r="C387" s="38"/>
      <c r="D387" s="38"/>
      <c r="E387" s="38"/>
      <c r="F387" s="38"/>
      <c r="G387" s="38"/>
      <c r="H387" s="38"/>
      <c r="I387" s="38"/>
      <c r="J387" s="38"/>
      <c r="K387" s="38"/>
      <c r="L387" s="38"/>
      <c r="M387" s="38"/>
      <c r="N387" s="38"/>
      <c r="O387" s="38"/>
      <c r="P387" s="38"/>
      <c r="Q387" s="38"/>
      <c r="R387" s="38"/>
      <c r="S387" s="77" t="s">
        <v>2993</v>
      </c>
      <c r="T387" s="76"/>
      <c r="Y387" s="41"/>
      <c r="Z387" s="41"/>
      <c r="AA387" s="41"/>
      <c r="AB387" s="41"/>
      <c r="AC387" s="41"/>
      <c r="AD387" s="224" t="s">
        <v>281</v>
      </c>
      <c r="AE387" s="224" t="s">
        <v>2371</v>
      </c>
      <c r="AF387" s="225" t="s">
        <v>2087</v>
      </c>
      <c r="AG387" s="223" t="s">
        <v>2372</v>
      </c>
      <c r="AH387" s="199">
        <v>385</v>
      </c>
      <c r="AI387" s="195"/>
      <c r="AJ387" s="180"/>
      <c r="AK387" s="180"/>
      <c r="AL387" s="180"/>
      <c r="AM387" s="180"/>
      <c r="AN387" s="195"/>
      <c r="AO387" s="195"/>
      <c r="AP387" s="221"/>
      <c r="AQ387" s="195"/>
      <c r="AR387" s="195"/>
      <c r="AS387" s="40" t="s">
        <v>1428</v>
      </c>
      <c r="AT387" s="40"/>
      <c r="AU387" s="40" t="s">
        <v>3941</v>
      </c>
      <c r="AV387" s="40" t="s">
        <v>4363</v>
      </c>
      <c r="AW387" s="40" t="s">
        <v>1429</v>
      </c>
      <c r="AX387" s="38"/>
      <c r="AY387" s="38"/>
      <c r="AZ387" s="38"/>
      <c r="BA387" s="38"/>
      <c r="BD387" s="107"/>
      <c r="BE387" s="107"/>
      <c r="BF387" s="107"/>
      <c r="BG387" s="107"/>
    </row>
    <row r="388" spans="1:59" ht="13.5" customHeight="1" x14ac:dyDescent="0.25">
      <c r="A388" s="38"/>
      <c r="B388" s="38"/>
      <c r="C388" s="38"/>
      <c r="D388" s="38"/>
      <c r="E388" s="38"/>
      <c r="F388" s="38"/>
      <c r="G388" s="38"/>
      <c r="H388" s="38"/>
      <c r="I388" s="38"/>
      <c r="J388" s="38"/>
      <c r="K388" s="38"/>
      <c r="L388" s="38"/>
      <c r="M388" s="38"/>
      <c r="N388" s="38"/>
      <c r="O388" s="38"/>
      <c r="P388" s="38"/>
      <c r="Q388" s="38"/>
      <c r="R388" s="38"/>
      <c r="S388" s="77" t="s">
        <v>379</v>
      </c>
      <c r="T388" s="76" t="s">
        <v>549</v>
      </c>
      <c r="Y388" s="41"/>
      <c r="Z388" s="41"/>
      <c r="AA388" s="41"/>
      <c r="AB388" s="41"/>
      <c r="AC388" s="41"/>
      <c r="AD388" s="224" t="s">
        <v>281</v>
      </c>
      <c r="AE388" s="224" t="s">
        <v>2277</v>
      </c>
      <c r="AF388" s="225" t="s">
        <v>2087</v>
      </c>
      <c r="AG388" s="223" t="s">
        <v>2373</v>
      </c>
      <c r="AH388" s="199">
        <v>386</v>
      </c>
      <c r="AI388" s="195"/>
      <c r="AJ388" s="180"/>
      <c r="AK388" s="180"/>
      <c r="AL388" s="180"/>
      <c r="AM388" s="180"/>
      <c r="AN388" s="195"/>
      <c r="AO388" s="195"/>
      <c r="AP388" s="221"/>
      <c r="AQ388" s="195"/>
      <c r="AR388" s="195"/>
      <c r="AS388" s="40" t="s">
        <v>3170</v>
      </c>
      <c r="AT388" s="40"/>
      <c r="AU388" s="40" t="s">
        <v>3171</v>
      </c>
      <c r="AV388" s="40" t="s">
        <v>3172</v>
      </c>
      <c r="AW388" s="40" t="s">
        <v>2759</v>
      </c>
      <c r="AX388" s="38"/>
      <c r="AY388" s="38"/>
      <c r="AZ388" s="38"/>
      <c r="BA388" s="38"/>
      <c r="BD388" s="107"/>
      <c r="BE388" s="107"/>
      <c r="BF388" s="107"/>
      <c r="BG388" s="107"/>
    </row>
    <row r="389" spans="1:59" ht="13.5" customHeight="1" x14ac:dyDescent="0.25">
      <c r="A389" s="38"/>
      <c r="B389" s="38"/>
      <c r="C389" s="38"/>
      <c r="D389" s="38"/>
      <c r="E389" s="38"/>
      <c r="F389" s="38"/>
      <c r="G389" s="38"/>
      <c r="H389" s="38"/>
      <c r="I389" s="38"/>
      <c r="J389" s="38"/>
      <c r="K389" s="38"/>
      <c r="L389" s="38"/>
      <c r="M389" s="38"/>
      <c r="N389" s="38"/>
      <c r="O389" s="38"/>
      <c r="P389" s="38"/>
      <c r="Q389" s="38"/>
      <c r="R389" s="38"/>
      <c r="S389" s="77" t="s">
        <v>380</v>
      </c>
      <c r="T389" s="76" t="s">
        <v>549</v>
      </c>
      <c r="Y389" s="41"/>
      <c r="Z389" s="41"/>
      <c r="AA389" s="41"/>
      <c r="AB389" s="41"/>
      <c r="AC389" s="41"/>
      <c r="AD389" s="224" t="s">
        <v>281</v>
      </c>
      <c r="AE389" s="224" t="s">
        <v>2374</v>
      </c>
      <c r="AF389" s="225" t="s">
        <v>2087</v>
      </c>
      <c r="AG389" s="223" t="s">
        <v>2375</v>
      </c>
      <c r="AH389" s="199">
        <v>387</v>
      </c>
      <c r="AI389" s="195"/>
      <c r="AJ389" s="180"/>
      <c r="AK389" s="180"/>
      <c r="AL389" s="180"/>
      <c r="AM389" s="180"/>
      <c r="AN389" s="195"/>
      <c r="AO389" s="195"/>
      <c r="AP389" s="221"/>
      <c r="AQ389" s="195"/>
      <c r="AR389" s="195"/>
      <c r="AS389" s="40" t="s">
        <v>1430</v>
      </c>
      <c r="AT389" s="40"/>
      <c r="AU389" s="40" t="s">
        <v>3173</v>
      </c>
      <c r="AV389" s="40" t="s">
        <v>1985</v>
      </c>
      <c r="AW389" s="40"/>
      <c r="AX389" s="38"/>
      <c r="AY389" s="38"/>
      <c r="AZ389" s="38"/>
      <c r="BA389" s="38"/>
      <c r="BD389" s="107"/>
      <c r="BE389" s="107"/>
      <c r="BF389" s="107"/>
      <c r="BG389" s="107"/>
    </row>
    <row r="390" spans="1:59" ht="13.5" customHeight="1" x14ac:dyDescent="0.25">
      <c r="A390" s="38"/>
      <c r="B390" s="38"/>
      <c r="C390" s="38"/>
      <c r="D390" s="38"/>
      <c r="E390" s="38"/>
      <c r="F390" s="38"/>
      <c r="G390" s="38"/>
      <c r="H390" s="38"/>
      <c r="I390" s="38"/>
      <c r="J390" s="38"/>
      <c r="K390" s="38"/>
      <c r="L390" s="38"/>
      <c r="M390" s="38"/>
      <c r="N390" s="38"/>
      <c r="O390" s="38"/>
      <c r="P390" s="38"/>
      <c r="Q390" s="38"/>
      <c r="R390" s="38"/>
      <c r="S390" s="77" t="s">
        <v>3126</v>
      </c>
      <c r="T390" s="76"/>
      <c r="Y390" s="41"/>
      <c r="Z390" s="41"/>
      <c r="AA390" s="41"/>
      <c r="AB390" s="41"/>
      <c r="AC390" s="41"/>
      <c r="AD390" s="224" t="s">
        <v>281</v>
      </c>
      <c r="AE390" s="224" t="s">
        <v>703</v>
      </c>
      <c r="AF390" s="225" t="s">
        <v>2087</v>
      </c>
      <c r="AG390" s="223" t="s">
        <v>2376</v>
      </c>
      <c r="AH390" s="199">
        <v>388</v>
      </c>
      <c r="AI390" s="195"/>
      <c r="AJ390" s="180"/>
      <c r="AK390" s="180"/>
      <c r="AL390" s="180"/>
      <c r="AM390" s="180"/>
      <c r="AN390" s="195"/>
      <c r="AO390" s="195"/>
      <c r="AP390" s="221"/>
      <c r="AQ390" s="195"/>
      <c r="AR390" s="195"/>
      <c r="AS390" s="40" t="s">
        <v>3174</v>
      </c>
      <c r="AT390" s="40"/>
      <c r="AU390" s="40" t="s">
        <v>3175</v>
      </c>
      <c r="AV390" s="40" t="s">
        <v>3176</v>
      </c>
      <c r="AW390" s="40" t="s">
        <v>2752</v>
      </c>
      <c r="AX390" s="38"/>
      <c r="AY390" s="38"/>
      <c r="AZ390" s="38"/>
      <c r="BA390" s="38"/>
      <c r="BD390" s="107"/>
      <c r="BE390" s="107"/>
      <c r="BF390" s="107"/>
      <c r="BG390" s="107"/>
    </row>
    <row r="391" spans="1:59" ht="13.5" customHeight="1" x14ac:dyDescent="0.25">
      <c r="A391" s="38"/>
      <c r="B391" s="38"/>
      <c r="C391" s="38"/>
      <c r="D391" s="38"/>
      <c r="E391" s="38"/>
      <c r="F391" s="38"/>
      <c r="G391" s="38"/>
      <c r="H391" s="38"/>
      <c r="I391" s="38"/>
      <c r="J391" s="38"/>
      <c r="K391" s="38"/>
      <c r="L391" s="38"/>
      <c r="M391" s="38"/>
      <c r="N391" s="38"/>
      <c r="O391" s="38"/>
      <c r="P391" s="38"/>
      <c r="Q391" s="38"/>
      <c r="R391" s="38"/>
      <c r="S391" s="77" t="s">
        <v>3027</v>
      </c>
      <c r="T391" s="76"/>
      <c r="Y391" s="41"/>
      <c r="Z391" s="41"/>
      <c r="AA391" s="41"/>
      <c r="AB391" s="41"/>
      <c r="AC391" s="41"/>
      <c r="AD391" s="224" t="s">
        <v>281</v>
      </c>
      <c r="AE391" s="224" t="s">
        <v>3607</v>
      </c>
      <c r="AF391" s="225" t="s">
        <v>2104</v>
      </c>
      <c r="AG391" s="223" t="s">
        <v>3608</v>
      </c>
      <c r="AH391" s="199">
        <v>389</v>
      </c>
      <c r="AI391" s="195"/>
      <c r="AJ391" s="180"/>
      <c r="AK391" s="180"/>
      <c r="AL391" s="180"/>
      <c r="AM391" s="180"/>
      <c r="AN391" s="195"/>
      <c r="AO391" s="195"/>
      <c r="AP391" s="221"/>
      <c r="AQ391" s="195"/>
      <c r="AR391" s="195"/>
      <c r="AS391" s="40" t="s">
        <v>1431</v>
      </c>
      <c r="AT391" s="40"/>
      <c r="AU391" s="40" t="s">
        <v>3968</v>
      </c>
      <c r="AV391" s="40" t="s">
        <v>4364</v>
      </c>
      <c r="AW391" s="40" t="s">
        <v>150</v>
      </c>
      <c r="AX391" s="38"/>
      <c r="AY391" s="38"/>
      <c r="AZ391" s="38"/>
      <c r="BA391" s="38"/>
      <c r="BD391" s="107"/>
      <c r="BE391" s="107"/>
      <c r="BF391" s="107"/>
      <c r="BG391" s="107"/>
    </row>
    <row r="392" spans="1:59" ht="13.5" customHeight="1" x14ac:dyDescent="0.25">
      <c r="A392" s="38"/>
      <c r="B392" s="38"/>
      <c r="C392" s="38"/>
      <c r="D392" s="38"/>
      <c r="E392" s="38"/>
      <c r="F392" s="38"/>
      <c r="G392" s="38"/>
      <c r="H392" s="38"/>
      <c r="I392" s="38"/>
      <c r="J392" s="38"/>
      <c r="K392" s="38"/>
      <c r="L392" s="38"/>
      <c r="M392" s="38"/>
      <c r="N392" s="38"/>
      <c r="O392" s="38"/>
      <c r="P392" s="38"/>
      <c r="Q392" s="38"/>
      <c r="R392" s="38"/>
      <c r="S392" s="77" t="s">
        <v>3022</v>
      </c>
      <c r="T392" s="76"/>
      <c r="Y392" s="41"/>
      <c r="Z392" s="41"/>
      <c r="AA392" s="41"/>
      <c r="AB392" s="41"/>
      <c r="AC392" s="41"/>
      <c r="AD392" s="224" t="s">
        <v>281</v>
      </c>
      <c r="AE392" s="224" t="s">
        <v>2377</v>
      </c>
      <c r="AF392" s="225" t="s">
        <v>2104</v>
      </c>
      <c r="AG392" s="223" t="s">
        <v>2378</v>
      </c>
      <c r="AH392" s="199">
        <v>390</v>
      </c>
      <c r="AI392" s="195"/>
      <c r="AJ392" s="180"/>
      <c r="AK392" s="180"/>
      <c r="AL392" s="180"/>
      <c r="AM392" s="180"/>
      <c r="AN392" s="195"/>
      <c r="AO392" s="195"/>
      <c r="AP392" s="221"/>
      <c r="AQ392" s="195"/>
      <c r="AR392" s="195"/>
      <c r="AS392" s="40" t="s">
        <v>1432</v>
      </c>
      <c r="AT392" s="40"/>
      <c r="AU392" s="40" t="s">
        <v>4031</v>
      </c>
      <c r="AV392" s="40" t="s">
        <v>4365</v>
      </c>
      <c r="AW392" s="40" t="s">
        <v>91</v>
      </c>
      <c r="AX392" s="38"/>
      <c r="AY392" s="38"/>
      <c r="AZ392" s="38"/>
      <c r="BA392" s="38"/>
      <c r="BD392" s="107"/>
      <c r="BE392" s="107"/>
      <c r="BF392" s="107"/>
      <c r="BG392" s="107"/>
    </row>
    <row r="393" spans="1:59" ht="13.5" customHeight="1" x14ac:dyDescent="0.25">
      <c r="A393" s="38"/>
      <c r="B393" s="38"/>
      <c r="C393" s="38"/>
      <c r="D393" s="38"/>
      <c r="E393" s="38"/>
      <c r="F393" s="38"/>
      <c r="G393" s="38"/>
      <c r="H393" s="38"/>
      <c r="I393" s="38"/>
      <c r="J393" s="38"/>
      <c r="K393" s="38"/>
      <c r="L393" s="38"/>
      <c r="M393" s="38"/>
      <c r="N393" s="38"/>
      <c r="O393" s="38"/>
      <c r="P393" s="38"/>
      <c r="Q393" s="38"/>
      <c r="R393" s="38"/>
      <c r="S393" s="77" t="s">
        <v>3049</v>
      </c>
      <c r="T393" s="76"/>
      <c r="Y393" s="41"/>
      <c r="Z393" s="41"/>
      <c r="AA393" s="41"/>
      <c r="AB393" s="41"/>
      <c r="AC393" s="41"/>
      <c r="AD393" s="224" t="s">
        <v>281</v>
      </c>
      <c r="AE393" s="224" t="s">
        <v>672</v>
      </c>
      <c r="AF393" s="225" t="s">
        <v>2088</v>
      </c>
      <c r="AG393" s="223" t="s">
        <v>2379</v>
      </c>
      <c r="AH393" s="199">
        <v>391</v>
      </c>
      <c r="AI393" s="195"/>
      <c r="AJ393" s="180"/>
      <c r="AK393" s="180"/>
      <c r="AL393" s="180"/>
      <c r="AM393" s="180"/>
      <c r="AN393" s="195"/>
      <c r="AO393" s="195"/>
      <c r="AP393" s="221"/>
      <c r="AQ393" s="195"/>
      <c r="AR393" s="195"/>
      <c r="AS393" s="40" t="s">
        <v>1433</v>
      </c>
      <c r="AT393" s="40"/>
      <c r="AU393" s="40" t="s">
        <v>4032</v>
      </c>
      <c r="AV393" s="40" t="s">
        <v>4366</v>
      </c>
      <c r="AW393" s="40" t="s">
        <v>1434</v>
      </c>
      <c r="AX393" s="38"/>
      <c r="AY393" s="38"/>
      <c r="AZ393" s="38"/>
      <c r="BA393" s="38"/>
      <c r="BD393" s="107"/>
      <c r="BE393" s="107"/>
      <c r="BF393" s="107"/>
      <c r="BG393" s="107"/>
    </row>
    <row r="394" spans="1:59" ht="13.5" customHeight="1" x14ac:dyDescent="0.25">
      <c r="A394" s="38"/>
      <c r="B394" s="38"/>
      <c r="C394" s="38"/>
      <c r="D394" s="38"/>
      <c r="E394" s="38"/>
      <c r="F394" s="38"/>
      <c r="G394" s="38"/>
      <c r="H394" s="38"/>
      <c r="I394" s="38"/>
      <c r="J394" s="38"/>
      <c r="K394" s="38"/>
      <c r="L394" s="38"/>
      <c r="M394" s="38"/>
      <c r="N394" s="38"/>
      <c r="O394" s="38"/>
      <c r="P394" s="38"/>
      <c r="Q394" s="38"/>
      <c r="R394" s="38"/>
      <c r="S394" s="77" t="s">
        <v>381</v>
      </c>
      <c r="T394" s="76" t="s">
        <v>549</v>
      </c>
      <c r="Y394" s="41"/>
      <c r="Z394" s="41"/>
      <c r="AA394" s="41"/>
      <c r="AB394" s="41"/>
      <c r="AC394" s="41"/>
      <c r="AD394" s="224" t="s">
        <v>281</v>
      </c>
      <c r="AE394" s="224" t="s">
        <v>641</v>
      </c>
      <c r="AF394" s="225" t="s">
        <v>2088</v>
      </c>
      <c r="AG394" s="223" t="s">
        <v>2380</v>
      </c>
      <c r="AH394" s="199">
        <v>392</v>
      </c>
      <c r="AI394" s="195"/>
      <c r="AJ394" s="180"/>
      <c r="AK394" s="180"/>
      <c r="AL394" s="180"/>
      <c r="AM394" s="180"/>
      <c r="AN394" s="195"/>
      <c r="AO394" s="195"/>
      <c r="AP394" s="221"/>
      <c r="AQ394" s="195"/>
      <c r="AR394" s="195"/>
      <c r="AS394" s="40" t="s">
        <v>1435</v>
      </c>
      <c r="AT394" s="40"/>
      <c r="AU394" s="40" t="s">
        <v>3177</v>
      </c>
      <c r="AV394" s="40" t="s">
        <v>1986</v>
      </c>
      <c r="AW394" s="40"/>
      <c r="AX394" s="38"/>
      <c r="AY394" s="38"/>
      <c r="AZ394" s="38"/>
      <c r="BA394" s="38"/>
      <c r="BD394" s="107"/>
      <c r="BE394" s="107"/>
      <c r="BF394" s="107"/>
      <c r="BG394" s="107"/>
    </row>
    <row r="395" spans="1:59" ht="13.5" customHeight="1" x14ac:dyDescent="0.25">
      <c r="A395" s="38"/>
      <c r="B395" s="38"/>
      <c r="C395" s="38"/>
      <c r="D395" s="38"/>
      <c r="E395" s="38"/>
      <c r="F395" s="38"/>
      <c r="G395" s="38"/>
      <c r="H395" s="38"/>
      <c r="I395" s="38"/>
      <c r="J395" s="38"/>
      <c r="K395" s="38"/>
      <c r="L395" s="38"/>
      <c r="M395" s="38"/>
      <c r="N395" s="38"/>
      <c r="O395" s="38"/>
      <c r="P395" s="38"/>
      <c r="Q395" s="38"/>
      <c r="R395" s="38"/>
      <c r="S395" s="77" t="s">
        <v>3046</v>
      </c>
      <c r="T395" s="76"/>
      <c r="Y395" s="41"/>
      <c r="Z395" s="41"/>
      <c r="AA395" s="41"/>
      <c r="AB395" s="41"/>
      <c r="AC395" s="41"/>
      <c r="AD395" s="224" t="s">
        <v>281</v>
      </c>
      <c r="AE395" s="224" t="s">
        <v>720</v>
      </c>
      <c r="AF395" s="225" t="s">
        <v>2088</v>
      </c>
      <c r="AG395" s="223" t="s">
        <v>2381</v>
      </c>
      <c r="AH395" s="199">
        <v>393</v>
      </c>
      <c r="AI395" s="195"/>
      <c r="AJ395" s="180"/>
      <c r="AK395" s="180"/>
      <c r="AL395" s="180"/>
      <c r="AM395" s="180"/>
      <c r="AN395" s="195"/>
      <c r="AO395" s="195"/>
      <c r="AP395" s="221"/>
      <c r="AQ395" s="195"/>
      <c r="AR395" s="195"/>
      <c r="AS395" s="40" t="s">
        <v>3178</v>
      </c>
      <c r="AT395" s="40"/>
      <c r="AU395" s="40" t="s">
        <v>3179</v>
      </c>
      <c r="AV395" s="40" t="s">
        <v>3180</v>
      </c>
      <c r="AW395" s="40" t="s">
        <v>2752</v>
      </c>
      <c r="AX395" s="38"/>
      <c r="AY395" s="38"/>
      <c r="AZ395" s="38"/>
      <c r="BA395" s="38"/>
      <c r="BD395" s="107"/>
      <c r="BE395" s="107"/>
      <c r="BF395" s="107"/>
      <c r="BG395" s="107"/>
    </row>
    <row r="396" spans="1:59" ht="13.5" customHeight="1" x14ac:dyDescent="0.25">
      <c r="A396" s="38"/>
      <c r="B396" s="38"/>
      <c r="C396" s="38"/>
      <c r="D396" s="38"/>
      <c r="E396" s="38"/>
      <c r="F396" s="38"/>
      <c r="G396" s="38"/>
      <c r="H396" s="38"/>
      <c r="I396" s="38"/>
      <c r="J396" s="38"/>
      <c r="K396" s="38"/>
      <c r="L396" s="38"/>
      <c r="M396" s="38"/>
      <c r="N396" s="38"/>
      <c r="O396" s="38"/>
      <c r="P396" s="38"/>
      <c r="Q396" s="38"/>
      <c r="R396" s="38"/>
      <c r="S396" s="77" t="s">
        <v>3987</v>
      </c>
      <c r="T396" s="76"/>
      <c r="Y396" s="41"/>
      <c r="Z396" s="41"/>
      <c r="AA396" s="41"/>
      <c r="AB396" s="41"/>
      <c r="AC396" s="41"/>
      <c r="AD396" s="224" t="s">
        <v>281</v>
      </c>
      <c r="AE396" s="224" t="s">
        <v>3609</v>
      </c>
      <c r="AF396" s="225" t="s">
        <v>2105</v>
      </c>
      <c r="AG396" s="223" t="s">
        <v>3610</v>
      </c>
      <c r="AH396" s="199">
        <v>394</v>
      </c>
      <c r="AI396" s="195"/>
      <c r="AJ396" s="180"/>
      <c r="AK396" s="180"/>
      <c r="AL396" s="180"/>
      <c r="AM396" s="180"/>
      <c r="AN396" s="195"/>
      <c r="AO396" s="195"/>
      <c r="AP396" s="221"/>
      <c r="AQ396" s="195"/>
      <c r="AR396" s="195"/>
      <c r="AS396" s="40" t="s">
        <v>3181</v>
      </c>
      <c r="AT396" s="40"/>
      <c r="AU396" s="40" t="s">
        <v>3922</v>
      </c>
      <c r="AV396" s="40" t="s">
        <v>4367</v>
      </c>
      <c r="AW396" s="40" t="s">
        <v>175</v>
      </c>
      <c r="AX396" s="38"/>
      <c r="AY396" s="38"/>
      <c r="AZ396" s="38"/>
      <c r="BA396" s="38"/>
      <c r="BD396" s="107"/>
      <c r="BE396" s="107"/>
      <c r="BF396" s="107"/>
      <c r="BG396" s="107"/>
    </row>
    <row r="397" spans="1:59" ht="13.5" customHeight="1" x14ac:dyDescent="0.25">
      <c r="A397" s="38"/>
      <c r="B397" s="38"/>
      <c r="C397" s="38"/>
      <c r="D397" s="38"/>
      <c r="E397" s="38"/>
      <c r="F397" s="38"/>
      <c r="G397" s="38"/>
      <c r="H397" s="38"/>
      <c r="I397" s="38"/>
      <c r="J397" s="38"/>
      <c r="K397" s="38"/>
      <c r="L397" s="38"/>
      <c r="M397" s="38"/>
      <c r="N397" s="38"/>
      <c r="O397" s="38"/>
      <c r="P397" s="38"/>
      <c r="Q397" s="38"/>
      <c r="R397" s="38"/>
      <c r="S397" s="77" t="s">
        <v>382</v>
      </c>
      <c r="T397" s="76" t="s">
        <v>587</v>
      </c>
      <c r="Y397" s="41"/>
      <c r="Z397" s="41"/>
      <c r="AA397" s="41"/>
      <c r="AB397" s="41"/>
      <c r="AC397" s="41"/>
      <c r="AD397" s="224" t="s">
        <v>281</v>
      </c>
      <c r="AE397" s="224" t="s">
        <v>673</v>
      </c>
      <c r="AF397" s="225" t="s">
        <v>2105</v>
      </c>
      <c r="AG397" s="223" t="s">
        <v>2382</v>
      </c>
      <c r="AH397" s="199">
        <v>395</v>
      </c>
      <c r="AI397" s="195"/>
      <c r="AJ397" s="180"/>
      <c r="AK397" s="180"/>
      <c r="AL397" s="180"/>
      <c r="AM397" s="180"/>
      <c r="AN397" s="195"/>
      <c r="AO397" s="195"/>
      <c r="AP397" s="221"/>
      <c r="AQ397" s="195"/>
      <c r="AR397" s="195"/>
      <c r="AS397" s="40" t="s">
        <v>1436</v>
      </c>
      <c r="AT397" s="40"/>
      <c r="AU397" s="40" t="s">
        <v>3182</v>
      </c>
      <c r="AV397" s="40" t="s">
        <v>1987</v>
      </c>
      <c r="AW397" s="40"/>
      <c r="AX397" s="38"/>
      <c r="AY397" s="38"/>
      <c r="AZ397" s="38"/>
      <c r="BA397" s="38"/>
      <c r="BD397" s="107"/>
      <c r="BE397" s="107"/>
      <c r="BF397" s="107"/>
      <c r="BG397" s="107"/>
    </row>
    <row r="398" spans="1:59" ht="13.5" customHeight="1" x14ac:dyDescent="0.25">
      <c r="A398" s="38"/>
      <c r="B398" s="38"/>
      <c r="C398" s="38"/>
      <c r="D398" s="38"/>
      <c r="E398" s="38"/>
      <c r="F398" s="38"/>
      <c r="G398" s="38"/>
      <c r="H398" s="38"/>
      <c r="I398" s="38"/>
      <c r="J398" s="38"/>
      <c r="K398" s="38"/>
      <c r="L398" s="38"/>
      <c r="M398" s="38"/>
      <c r="N398" s="38"/>
      <c r="O398" s="38"/>
      <c r="P398" s="38"/>
      <c r="Q398" s="38"/>
      <c r="R398" s="38"/>
      <c r="S398" s="77" t="s">
        <v>383</v>
      </c>
      <c r="T398" s="76" t="s">
        <v>588</v>
      </c>
      <c r="Y398" s="41"/>
      <c r="Z398" s="41"/>
      <c r="AA398" s="41"/>
      <c r="AB398" s="41"/>
      <c r="AC398" s="41"/>
      <c r="AD398" s="224" t="s">
        <v>281</v>
      </c>
      <c r="AE398" s="224" t="s">
        <v>674</v>
      </c>
      <c r="AF398" s="225" t="s">
        <v>2105</v>
      </c>
      <c r="AG398" s="223" t="s">
        <v>2383</v>
      </c>
      <c r="AH398" s="199">
        <v>396</v>
      </c>
      <c r="AI398" s="195"/>
      <c r="AJ398" s="180"/>
      <c r="AK398" s="180"/>
      <c r="AL398" s="180"/>
      <c r="AM398" s="180"/>
      <c r="AN398" s="195"/>
      <c r="AO398" s="195"/>
      <c r="AP398" s="221"/>
      <c r="AQ398" s="195"/>
      <c r="AR398" s="195"/>
      <c r="AS398" s="40" t="s">
        <v>1437</v>
      </c>
      <c r="AT398" s="40"/>
      <c r="AU398" s="40" t="s">
        <v>3183</v>
      </c>
      <c r="AV398" s="40" t="s">
        <v>1988</v>
      </c>
      <c r="AW398" s="40"/>
      <c r="AX398" s="38"/>
      <c r="AY398" s="38"/>
      <c r="AZ398" s="38"/>
      <c r="BA398" s="38"/>
      <c r="BD398" s="107"/>
      <c r="BE398" s="107"/>
      <c r="BF398" s="107"/>
      <c r="BG398" s="107"/>
    </row>
    <row r="399" spans="1:59" ht="13.5" customHeight="1" x14ac:dyDescent="0.25">
      <c r="A399" s="38"/>
      <c r="B399" s="38"/>
      <c r="C399" s="38"/>
      <c r="D399" s="38"/>
      <c r="E399" s="38"/>
      <c r="F399" s="38"/>
      <c r="G399" s="38"/>
      <c r="H399" s="38"/>
      <c r="I399" s="38"/>
      <c r="J399" s="38"/>
      <c r="K399" s="38"/>
      <c r="L399" s="38"/>
      <c r="M399" s="38"/>
      <c r="N399" s="38"/>
      <c r="O399" s="38"/>
      <c r="P399" s="38"/>
      <c r="Q399" s="38"/>
      <c r="R399" s="38"/>
      <c r="S399" s="77" t="s">
        <v>3530</v>
      </c>
      <c r="T399" s="76"/>
      <c r="Y399" s="41"/>
      <c r="Z399" s="41"/>
      <c r="AA399" s="41"/>
      <c r="AB399" s="41"/>
      <c r="AC399" s="41"/>
      <c r="AD399" s="224" t="s">
        <v>281</v>
      </c>
      <c r="AE399" s="224" t="s">
        <v>2384</v>
      </c>
      <c r="AF399" s="225" t="s">
        <v>2105</v>
      </c>
      <c r="AG399" s="223" t="s">
        <v>2385</v>
      </c>
      <c r="AH399" s="199">
        <v>397</v>
      </c>
      <c r="AI399" s="195"/>
      <c r="AJ399" s="180"/>
      <c r="AK399" s="180"/>
      <c r="AL399" s="180"/>
      <c r="AM399" s="180"/>
      <c r="AN399" s="195"/>
      <c r="AO399" s="195"/>
      <c r="AP399" s="221"/>
      <c r="AQ399" s="195"/>
      <c r="AR399" s="195"/>
      <c r="AS399" s="40" t="s">
        <v>3184</v>
      </c>
      <c r="AT399" s="40"/>
      <c r="AU399" s="40" t="s">
        <v>3185</v>
      </c>
      <c r="AV399" s="40" t="s">
        <v>3186</v>
      </c>
      <c r="AW399" s="40" t="s">
        <v>2770</v>
      </c>
      <c r="AX399" s="38"/>
      <c r="AY399" s="38"/>
      <c r="AZ399" s="38"/>
      <c r="BA399" s="38"/>
      <c r="BD399" s="107"/>
      <c r="BE399" s="107"/>
      <c r="BF399" s="107"/>
      <c r="BG399" s="107"/>
    </row>
    <row r="400" spans="1:59" ht="13.5" customHeight="1" x14ac:dyDescent="0.25">
      <c r="A400" s="38"/>
      <c r="B400" s="38"/>
      <c r="C400" s="38"/>
      <c r="D400" s="38"/>
      <c r="E400" s="38"/>
      <c r="F400" s="38"/>
      <c r="G400" s="38"/>
      <c r="H400" s="38"/>
      <c r="I400" s="38"/>
      <c r="J400" s="38"/>
      <c r="K400" s="38"/>
      <c r="L400" s="38"/>
      <c r="M400" s="38"/>
      <c r="N400" s="38"/>
      <c r="O400" s="38"/>
      <c r="P400" s="38"/>
      <c r="Q400" s="38"/>
      <c r="R400" s="38"/>
      <c r="S400" s="77" t="s">
        <v>3014</v>
      </c>
      <c r="T400" s="76"/>
      <c r="Y400" s="41"/>
      <c r="Z400" s="41"/>
      <c r="AA400" s="41"/>
      <c r="AB400" s="41"/>
      <c r="AC400" s="41"/>
      <c r="AD400" s="224" t="s">
        <v>281</v>
      </c>
      <c r="AE400" s="224" t="s">
        <v>2643</v>
      </c>
      <c r="AF400" s="225" t="s">
        <v>2106</v>
      </c>
      <c r="AG400" s="223" t="s">
        <v>3611</v>
      </c>
      <c r="AH400" s="199">
        <v>398</v>
      </c>
      <c r="AI400" s="195"/>
      <c r="AJ400" s="180"/>
      <c r="AK400" s="180"/>
      <c r="AL400" s="180"/>
      <c r="AM400" s="180"/>
      <c r="AN400" s="195"/>
      <c r="AO400" s="195"/>
      <c r="AP400" s="221"/>
      <c r="AQ400" s="195"/>
      <c r="AR400" s="195"/>
      <c r="AS400" s="40" t="s">
        <v>1438</v>
      </c>
      <c r="AT400" s="40"/>
      <c r="AU400" s="40" t="s">
        <v>3187</v>
      </c>
      <c r="AV400" s="40" t="s">
        <v>1989</v>
      </c>
      <c r="AW400" s="40"/>
      <c r="AX400" s="38"/>
      <c r="AY400" s="38"/>
      <c r="AZ400" s="38"/>
      <c r="BA400" s="38"/>
      <c r="BD400" s="107"/>
      <c r="BE400" s="107"/>
      <c r="BF400" s="107"/>
      <c r="BG400" s="107"/>
    </row>
    <row r="401" spans="1:59" ht="13.5" customHeight="1" x14ac:dyDescent="0.25">
      <c r="A401" s="38"/>
      <c r="B401" s="38"/>
      <c r="C401" s="38"/>
      <c r="D401" s="38"/>
      <c r="E401" s="38"/>
      <c r="F401" s="38"/>
      <c r="G401" s="38"/>
      <c r="H401" s="38"/>
      <c r="I401" s="38"/>
      <c r="J401" s="38"/>
      <c r="K401" s="38"/>
      <c r="L401" s="38"/>
      <c r="M401" s="38"/>
      <c r="N401" s="38"/>
      <c r="O401" s="38"/>
      <c r="P401" s="38"/>
      <c r="Q401" s="38"/>
      <c r="R401" s="38"/>
      <c r="S401" s="77" t="s">
        <v>3020</v>
      </c>
      <c r="T401" s="76"/>
      <c r="Y401" s="41"/>
      <c r="Z401" s="41"/>
      <c r="AA401" s="41"/>
      <c r="AB401" s="41"/>
      <c r="AC401" s="41"/>
      <c r="AD401" s="224" t="s">
        <v>281</v>
      </c>
      <c r="AE401" s="224" t="s">
        <v>2386</v>
      </c>
      <c r="AF401" s="225" t="s">
        <v>2106</v>
      </c>
      <c r="AG401" s="223" t="s">
        <v>2387</v>
      </c>
      <c r="AH401" s="199">
        <v>399</v>
      </c>
      <c r="AI401" s="195"/>
      <c r="AJ401" s="180"/>
      <c r="AK401" s="180"/>
      <c r="AL401" s="180"/>
      <c r="AM401" s="180"/>
      <c r="AN401" s="195"/>
      <c r="AO401" s="195"/>
      <c r="AP401" s="221"/>
      <c r="AQ401" s="195"/>
      <c r="AR401" s="195"/>
      <c r="AS401" s="40" t="s">
        <v>3188</v>
      </c>
      <c r="AT401" s="40"/>
      <c r="AU401" s="40" t="s">
        <v>3189</v>
      </c>
      <c r="AV401" s="40" t="s">
        <v>3190</v>
      </c>
      <c r="AW401" s="40" t="s">
        <v>2752</v>
      </c>
      <c r="AX401" s="38"/>
      <c r="AY401" s="38"/>
      <c r="AZ401" s="38"/>
      <c r="BA401" s="38"/>
      <c r="BD401" s="107"/>
      <c r="BE401" s="107"/>
      <c r="BF401" s="107"/>
      <c r="BG401" s="107"/>
    </row>
    <row r="402" spans="1:59" ht="13.5" customHeight="1" x14ac:dyDescent="0.25">
      <c r="A402" s="38"/>
      <c r="B402" s="38"/>
      <c r="C402" s="38"/>
      <c r="D402" s="38"/>
      <c r="E402" s="38"/>
      <c r="F402" s="38"/>
      <c r="G402" s="38"/>
      <c r="H402" s="38"/>
      <c r="I402" s="38"/>
      <c r="J402" s="38"/>
      <c r="K402" s="38"/>
      <c r="L402" s="38"/>
      <c r="M402" s="38"/>
      <c r="N402" s="38"/>
      <c r="O402" s="38"/>
      <c r="P402" s="38"/>
      <c r="Q402" s="38"/>
      <c r="R402" s="38"/>
      <c r="S402" s="77" t="s">
        <v>3040</v>
      </c>
      <c r="T402" s="76"/>
      <c r="Y402" s="41"/>
      <c r="Z402" s="41"/>
      <c r="AA402" s="41"/>
      <c r="AB402" s="41"/>
      <c r="AC402" s="41"/>
      <c r="AD402" s="224" t="s">
        <v>281</v>
      </c>
      <c r="AE402" s="224" t="s">
        <v>2388</v>
      </c>
      <c r="AF402" s="225" t="s">
        <v>2106</v>
      </c>
      <c r="AG402" s="223" t="s">
        <v>2389</v>
      </c>
      <c r="AH402" s="199">
        <v>400</v>
      </c>
      <c r="AI402" s="195"/>
      <c r="AJ402" s="180"/>
      <c r="AK402" s="180"/>
      <c r="AL402" s="180"/>
      <c r="AM402" s="180"/>
      <c r="AN402" s="195"/>
      <c r="AO402" s="195"/>
      <c r="AP402" s="221"/>
      <c r="AQ402" s="195"/>
      <c r="AR402" s="195"/>
      <c r="AS402" s="40" t="s">
        <v>1439</v>
      </c>
      <c r="AT402" s="40"/>
      <c r="AU402" s="40" t="s">
        <v>427</v>
      </c>
      <c r="AV402" s="40" t="s">
        <v>1990</v>
      </c>
      <c r="AW402" s="40"/>
      <c r="AX402" s="38"/>
      <c r="AY402" s="38"/>
      <c r="AZ402" s="38"/>
      <c r="BA402" s="38"/>
      <c r="BD402" s="107"/>
      <c r="BE402" s="107"/>
      <c r="BF402" s="107"/>
      <c r="BG402" s="107"/>
    </row>
    <row r="403" spans="1:59" ht="13.5" customHeight="1" x14ac:dyDescent="0.25">
      <c r="A403" s="38"/>
      <c r="B403" s="38"/>
      <c r="C403" s="38"/>
      <c r="D403" s="38"/>
      <c r="E403" s="38"/>
      <c r="F403" s="38"/>
      <c r="G403" s="38"/>
      <c r="H403" s="38"/>
      <c r="I403" s="38"/>
      <c r="J403" s="38"/>
      <c r="K403" s="38"/>
      <c r="L403" s="38"/>
      <c r="M403" s="38"/>
      <c r="N403" s="38"/>
      <c r="O403" s="38"/>
      <c r="P403" s="38"/>
      <c r="Q403" s="38"/>
      <c r="R403" s="38"/>
      <c r="S403" s="77" t="s">
        <v>3031</v>
      </c>
      <c r="T403" s="76"/>
      <c r="Y403" s="41"/>
      <c r="Z403" s="41"/>
      <c r="AA403" s="41"/>
      <c r="AB403" s="41"/>
      <c r="AC403" s="41"/>
      <c r="AD403" s="224" t="s">
        <v>281</v>
      </c>
      <c r="AE403" s="224" t="s">
        <v>3612</v>
      </c>
      <c r="AF403" s="225" t="s">
        <v>2107</v>
      </c>
      <c r="AG403" s="223" t="s">
        <v>3613</v>
      </c>
      <c r="AH403" s="199">
        <v>401</v>
      </c>
      <c r="AI403" s="195"/>
      <c r="AJ403" s="180"/>
      <c r="AK403" s="180"/>
      <c r="AL403" s="180"/>
      <c r="AM403" s="180"/>
      <c r="AN403" s="195"/>
      <c r="AO403" s="195"/>
      <c r="AP403" s="221"/>
      <c r="AQ403" s="195"/>
      <c r="AR403" s="195"/>
      <c r="AS403" s="40" t="s">
        <v>3191</v>
      </c>
      <c r="AT403" s="40"/>
      <c r="AU403" s="40" t="s">
        <v>346</v>
      </c>
      <c r="AV403" s="40" t="s">
        <v>3192</v>
      </c>
      <c r="AW403" s="40" t="s">
        <v>2770</v>
      </c>
      <c r="AX403" s="38"/>
      <c r="AY403" s="38"/>
      <c r="AZ403" s="38"/>
      <c r="BA403" s="38"/>
      <c r="BD403" s="107"/>
      <c r="BE403" s="107"/>
      <c r="BF403" s="107"/>
      <c r="BG403" s="107"/>
    </row>
    <row r="404" spans="1:59" ht="13.5" customHeight="1" x14ac:dyDescent="0.25">
      <c r="A404" s="38"/>
      <c r="B404" s="38"/>
      <c r="C404" s="38"/>
      <c r="D404" s="38"/>
      <c r="E404" s="38"/>
      <c r="F404" s="38"/>
      <c r="G404" s="38"/>
      <c r="H404" s="38"/>
      <c r="I404" s="38"/>
      <c r="J404" s="38"/>
      <c r="K404" s="38"/>
      <c r="L404" s="38"/>
      <c r="M404" s="38"/>
      <c r="N404" s="38"/>
      <c r="O404" s="38"/>
      <c r="P404" s="38"/>
      <c r="Q404" s="38"/>
      <c r="R404" s="38"/>
      <c r="S404" s="77" t="s">
        <v>3311</v>
      </c>
      <c r="T404" s="76"/>
      <c r="Y404" s="41"/>
      <c r="Z404" s="41"/>
      <c r="AA404" s="41"/>
      <c r="AB404" s="41"/>
      <c r="AC404" s="41"/>
      <c r="AD404" s="224" t="s">
        <v>281</v>
      </c>
      <c r="AE404" s="224" t="s">
        <v>2390</v>
      </c>
      <c r="AF404" s="225" t="s">
        <v>2107</v>
      </c>
      <c r="AG404" s="223" t="s">
        <v>2391</v>
      </c>
      <c r="AH404" s="199">
        <v>402</v>
      </c>
      <c r="AI404" s="195"/>
      <c r="AJ404" s="180"/>
      <c r="AK404" s="180"/>
      <c r="AL404" s="180"/>
      <c r="AM404" s="180"/>
      <c r="AN404" s="195"/>
      <c r="AO404" s="195"/>
      <c r="AP404" s="221"/>
      <c r="AQ404" s="195"/>
      <c r="AR404" s="195"/>
      <c r="AS404" s="40" t="s">
        <v>3193</v>
      </c>
      <c r="AT404" s="40"/>
      <c r="AU404" s="40" t="s">
        <v>3194</v>
      </c>
      <c r="AV404" s="40" t="s">
        <v>3195</v>
      </c>
      <c r="AW404" s="40" t="s">
        <v>2770</v>
      </c>
      <c r="AX404" s="38"/>
      <c r="AY404" s="38"/>
      <c r="AZ404" s="38"/>
      <c r="BA404" s="38"/>
      <c r="BD404" s="107"/>
      <c r="BE404" s="107"/>
      <c r="BF404" s="107"/>
      <c r="BG404" s="107"/>
    </row>
    <row r="405" spans="1:59" ht="13.5" customHeight="1" x14ac:dyDescent="0.25">
      <c r="A405" s="38"/>
      <c r="B405" s="38"/>
      <c r="C405" s="38"/>
      <c r="D405" s="38"/>
      <c r="E405" s="38"/>
      <c r="F405" s="38"/>
      <c r="G405" s="38"/>
      <c r="H405" s="38"/>
      <c r="I405" s="38"/>
      <c r="J405" s="38"/>
      <c r="K405" s="38"/>
      <c r="L405" s="38"/>
      <c r="M405" s="38"/>
      <c r="N405" s="38"/>
      <c r="O405" s="38"/>
      <c r="P405" s="38"/>
      <c r="Q405" s="38"/>
      <c r="R405" s="38"/>
      <c r="S405" s="77" t="s">
        <v>3988</v>
      </c>
      <c r="T405" s="76"/>
      <c r="Y405" s="41"/>
      <c r="Z405" s="41"/>
      <c r="AA405" s="41"/>
      <c r="AB405" s="41"/>
      <c r="AC405" s="41"/>
      <c r="AD405" s="224" t="s">
        <v>281</v>
      </c>
      <c r="AE405" s="224" t="s">
        <v>2392</v>
      </c>
      <c r="AF405" s="225" t="s">
        <v>2108</v>
      </c>
      <c r="AG405" s="223" t="s">
        <v>3614</v>
      </c>
      <c r="AH405" s="199">
        <v>403</v>
      </c>
      <c r="AI405" s="195"/>
      <c r="AJ405" s="180"/>
      <c r="AK405" s="180"/>
      <c r="AL405" s="180"/>
      <c r="AM405" s="180"/>
      <c r="AN405" s="195"/>
      <c r="AO405" s="195"/>
      <c r="AP405" s="221"/>
      <c r="AQ405" s="195"/>
      <c r="AR405" s="195"/>
      <c r="AS405" s="40" t="s">
        <v>1440</v>
      </c>
      <c r="AT405" s="40"/>
      <c r="AU405" s="40" t="s">
        <v>3196</v>
      </c>
      <c r="AV405" s="40" t="s">
        <v>1991</v>
      </c>
      <c r="AW405" s="40"/>
      <c r="AX405" s="38"/>
      <c r="AY405" s="38"/>
      <c r="AZ405" s="38"/>
      <c r="BA405" s="38"/>
      <c r="BD405" s="107"/>
      <c r="BE405" s="107"/>
      <c r="BF405" s="107"/>
      <c r="BG405" s="107"/>
    </row>
    <row r="406" spans="1:59" ht="13.5" customHeight="1" x14ac:dyDescent="0.25">
      <c r="A406" s="38"/>
      <c r="B406" s="38"/>
      <c r="C406" s="38"/>
      <c r="D406" s="38"/>
      <c r="E406" s="38"/>
      <c r="F406" s="38"/>
      <c r="G406" s="38"/>
      <c r="H406" s="38"/>
      <c r="I406" s="38"/>
      <c r="J406" s="38"/>
      <c r="K406" s="38"/>
      <c r="L406" s="38"/>
      <c r="M406" s="38"/>
      <c r="N406" s="38"/>
      <c r="O406" s="38"/>
      <c r="P406" s="38"/>
      <c r="Q406" s="38"/>
      <c r="R406" s="38"/>
      <c r="S406" s="77" t="s">
        <v>3043</v>
      </c>
      <c r="T406" s="76"/>
      <c r="Y406" s="41"/>
      <c r="Z406" s="41"/>
      <c r="AA406" s="41"/>
      <c r="AB406" s="41"/>
      <c r="AC406" s="41"/>
      <c r="AD406" s="224" t="s">
        <v>281</v>
      </c>
      <c r="AE406" s="224" t="s">
        <v>2392</v>
      </c>
      <c r="AF406" s="225" t="s">
        <v>2108</v>
      </c>
      <c r="AG406" s="223" t="s">
        <v>2393</v>
      </c>
      <c r="AH406" s="199">
        <v>404</v>
      </c>
      <c r="AI406" s="195"/>
      <c r="AJ406" s="180"/>
      <c r="AK406" s="180"/>
      <c r="AL406" s="180"/>
      <c r="AM406" s="180"/>
      <c r="AN406" s="195"/>
      <c r="AO406" s="195"/>
      <c r="AP406" s="221"/>
      <c r="AQ406" s="195"/>
      <c r="AR406" s="195"/>
      <c r="AS406" s="40" t="s">
        <v>1441</v>
      </c>
      <c r="AT406" s="40"/>
      <c r="AU406" s="40" t="s">
        <v>3197</v>
      </c>
      <c r="AV406" s="40" t="s">
        <v>1992</v>
      </c>
      <c r="AW406" s="40"/>
      <c r="AX406" s="38"/>
      <c r="AY406" s="38"/>
      <c r="AZ406" s="38"/>
      <c r="BA406" s="38"/>
      <c r="BD406" s="107"/>
      <c r="BE406" s="107"/>
      <c r="BF406" s="107"/>
      <c r="BG406" s="107"/>
    </row>
    <row r="407" spans="1:59" ht="13.5" customHeight="1" x14ac:dyDescent="0.25">
      <c r="A407" s="38"/>
      <c r="B407" s="38"/>
      <c r="C407" s="38"/>
      <c r="D407" s="38"/>
      <c r="E407" s="38"/>
      <c r="F407" s="38"/>
      <c r="G407" s="38"/>
      <c r="H407" s="38"/>
      <c r="I407" s="38"/>
      <c r="J407" s="38"/>
      <c r="K407" s="38"/>
      <c r="L407" s="38"/>
      <c r="M407" s="38"/>
      <c r="N407" s="38"/>
      <c r="O407" s="38"/>
      <c r="P407" s="38"/>
      <c r="Q407" s="38"/>
      <c r="R407" s="38"/>
      <c r="S407" s="77" t="s">
        <v>384</v>
      </c>
      <c r="T407" s="76" t="s">
        <v>549</v>
      </c>
      <c r="Y407" s="41"/>
      <c r="Z407" s="41"/>
      <c r="AA407" s="41"/>
      <c r="AB407" s="41"/>
      <c r="AC407" s="41"/>
      <c r="AD407" s="224" t="s">
        <v>281</v>
      </c>
      <c r="AE407" s="224" t="s">
        <v>2394</v>
      </c>
      <c r="AF407" s="225" t="s">
        <v>2108</v>
      </c>
      <c r="AG407" s="223" t="s">
        <v>2395</v>
      </c>
      <c r="AH407" s="199">
        <v>405</v>
      </c>
      <c r="AI407" s="195"/>
      <c r="AJ407" s="180"/>
      <c r="AK407" s="180"/>
      <c r="AL407" s="180"/>
      <c r="AM407" s="180"/>
      <c r="AN407" s="195"/>
      <c r="AO407" s="195"/>
      <c r="AP407" s="221"/>
      <c r="AQ407" s="195"/>
      <c r="AR407" s="195"/>
      <c r="AS407" s="40" t="s">
        <v>1442</v>
      </c>
      <c r="AT407" s="40"/>
      <c r="AU407" s="40" t="s">
        <v>4033</v>
      </c>
      <c r="AV407" s="40" t="s">
        <v>4368</v>
      </c>
      <c r="AW407" s="40" t="s">
        <v>947</v>
      </c>
      <c r="AX407" s="38"/>
      <c r="AY407" s="38"/>
      <c r="AZ407" s="38"/>
      <c r="BA407" s="38"/>
      <c r="BD407" s="107"/>
      <c r="BE407" s="107"/>
      <c r="BF407" s="107"/>
      <c r="BG407" s="107"/>
    </row>
    <row r="408" spans="1:59" ht="13.5" customHeight="1" x14ac:dyDescent="0.25">
      <c r="A408" s="38"/>
      <c r="B408" s="38"/>
      <c r="C408" s="38"/>
      <c r="D408" s="38"/>
      <c r="E408" s="38"/>
      <c r="F408" s="38"/>
      <c r="G408" s="38"/>
      <c r="H408" s="38"/>
      <c r="I408" s="38"/>
      <c r="J408" s="38"/>
      <c r="K408" s="38"/>
      <c r="L408" s="38"/>
      <c r="M408" s="38"/>
      <c r="N408" s="38"/>
      <c r="O408" s="38"/>
      <c r="P408" s="38"/>
      <c r="Q408" s="38"/>
      <c r="R408" s="38"/>
      <c r="S408" s="77" t="s">
        <v>3989</v>
      </c>
      <c r="T408" s="76"/>
      <c r="Y408" s="41"/>
      <c r="Z408" s="41"/>
      <c r="AA408" s="41"/>
      <c r="AB408" s="41"/>
      <c r="AC408" s="41"/>
      <c r="AD408" s="224" t="s">
        <v>281</v>
      </c>
      <c r="AE408" s="224" t="s">
        <v>675</v>
      </c>
      <c r="AF408" s="225" t="s">
        <v>2108</v>
      </c>
      <c r="AG408" s="223" t="s">
        <v>2396</v>
      </c>
      <c r="AH408" s="199">
        <v>406</v>
      </c>
      <c r="AI408" s="195"/>
      <c r="AJ408" s="180"/>
      <c r="AK408" s="180"/>
      <c r="AL408" s="180"/>
      <c r="AM408" s="180"/>
      <c r="AN408" s="195"/>
      <c r="AO408" s="195"/>
      <c r="AP408" s="221"/>
      <c r="AQ408" s="195"/>
      <c r="AR408" s="195"/>
      <c r="AS408" s="40" t="s">
        <v>1177</v>
      </c>
      <c r="AT408" s="40"/>
      <c r="AU408" s="40" t="s">
        <v>4034</v>
      </c>
      <c r="AV408" s="40" t="s">
        <v>4369</v>
      </c>
      <c r="AW408" s="40" t="s">
        <v>185</v>
      </c>
      <c r="AX408" s="38"/>
      <c r="AY408" s="38"/>
      <c r="AZ408" s="38"/>
      <c r="BA408" s="38"/>
      <c r="BD408" s="107"/>
      <c r="BE408" s="107"/>
      <c r="BF408" s="107"/>
      <c r="BG408" s="107"/>
    </row>
    <row r="409" spans="1:59" ht="13.5" customHeight="1" x14ac:dyDescent="0.25">
      <c r="A409" s="38"/>
      <c r="B409" s="38"/>
      <c r="C409" s="38"/>
      <c r="D409" s="38"/>
      <c r="E409" s="38"/>
      <c r="F409" s="38"/>
      <c r="G409" s="38"/>
      <c r="H409" s="38"/>
      <c r="I409" s="38"/>
      <c r="J409" s="38"/>
      <c r="K409" s="38"/>
      <c r="L409" s="38"/>
      <c r="M409" s="38"/>
      <c r="N409" s="38"/>
      <c r="O409" s="38"/>
      <c r="P409" s="38"/>
      <c r="Q409" s="38"/>
      <c r="R409" s="38"/>
      <c r="S409" s="77" t="s">
        <v>3990</v>
      </c>
      <c r="T409" s="76"/>
      <c r="Y409" s="41"/>
      <c r="Z409" s="41"/>
      <c r="AA409" s="41"/>
      <c r="AB409" s="41"/>
      <c r="AC409" s="41"/>
      <c r="AD409" s="224" t="s">
        <v>281</v>
      </c>
      <c r="AE409" s="224" t="s">
        <v>2397</v>
      </c>
      <c r="AF409" s="225" t="s">
        <v>2109</v>
      </c>
      <c r="AG409" s="223" t="s">
        <v>3615</v>
      </c>
      <c r="AH409" s="199">
        <v>407</v>
      </c>
      <c r="AI409" s="195"/>
      <c r="AJ409" s="180"/>
      <c r="AK409" s="180"/>
      <c r="AL409" s="180"/>
      <c r="AM409" s="180"/>
      <c r="AN409" s="195"/>
      <c r="AO409" s="195"/>
      <c r="AP409" s="221"/>
      <c r="AQ409" s="195"/>
      <c r="AR409" s="195"/>
      <c r="AS409" s="40" t="s">
        <v>3198</v>
      </c>
      <c r="AT409" s="40"/>
      <c r="AU409" s="40" t="s">
        <v>3199</v>
      </c>
      <c r="AV409" s="40" t="s">
        <v>3200</v>
      </c>
      <c r="AW409" s="40" t="s">
        <v>2748</v>
      </c>
      <c r="AX409" s="38"/>
      <c r="AY409" s="38"/>
      <c r="AZ409" s="38"/>
      <c r="BA409" s="38"/>
      <c r="BD409" s="107"/>
      <c r="BE409" s="107"/>
      <c r="BF409" s="107"/>
      <c r="BG409" s="107"/>
    </row>
    <row r="410" spans="1:59" ht="13.5" customHeight="1" x14ac:dyDescent="0.25">
      <c r="A410" s="38"/>
      <c r="B410" s="38"/>
      <c r="C410" s="38"/>
      <c r="D410" s="38"/>
      <c r="E410" s="38"/>
      <c r="F410" s="38"/>
      <c r="G410" s="38"/>
      <c r="H410" s="38"/>
      <c r="I410" s="38"/>
      <c r="J410" s="38"/>
      <c r="K410" s="38"/>
      <c r="L410" s="38"/>
      <c r="M410" s="38"/>
      <c r="N410" s="38"/>
      <c r="O410" s="38"/>
      <c r="P410" s="38"/>
      <c r="Q410" s="38"/>
      <c r="R410" s="38"/>
      <c r="S410" s="77" t="s">
        <v>3991</v>
      </c>
      <c r="T410" s="76"/>
      <c r="Y410" s="41"/>
      <c r="Z410" s="41"/>
      <c r="AA410" s="41"/>
      <c r="AB410" s="41"/>
      <c r="AC410" s="41"/>
      <c r="AD410" s="224" t="s">
        <v>281</v>
      </c>
      <c r="AE410" s="224" t="s">
        <v>2398</v>
      </c>
      <c r="AF410" s="225" t="s">
        <v>2109</v>
      </c>
      <c r="AG410" s="223" t="s">
        <v>2399</v>
      </c>
      <c r="AH410" s="199">
        <v>408</v>
      </c>
      <c r="AI410" s="195"/>
      <c r="AJ410" s="180"/>
      <c r="AK410" s="180"/>
      <c r="AL410" s="180"/>
      <c r="AM410" s="180"/>
      <c r="AN410" s="195"/>
      <c r="AO410" s="195"/>
      <c r="AP410" s="221"/>
      <c r="AQ410" s="195"/>
      <c r="AR410" s="195"/>
      <c r="AS410" s="40" t="s">
        <v>1443</v>
      </c>
      <c r="AT410" s="40"/>
      <c r="AU410" s="40" t="s">
        <v>4117</v>
      </c>
      <c r="AV410" s="40" t="s">
        <v>4370</v>
      </c>
      <c r="AW410" s="40" t="s">
        <v>1444</v>
      </c>
      <c r="AX410" s="38"/>
      <c r="AY410" s="38"/>
      <c r="AZ410" s="38"/>
      <c r="BA410" s="38"/>
      <c r="BD410" s="107"/>
      <c r="BE410" s="107"/>
      <c r="BF410" s="107"/>
      <c r="BG410" s="107"/>
    </row>
    <row r="411" spans="1:59" ht="13.5" customHeight="1" x14ac:dyDescent="0.25">
      <c r="A411" s="38"/>
      <c r="B411" s="38"/>
      <c r="C411" s="38"/>
      <c r="D411" s="38"/>
      <c r="E411" s="38"/>
      <c r="F411" s="38"/>
      <c r="G411" s="38"/>
      <c r="H411" s="38"/>
      <c r="I411" s="38"/>
      <c r="J411" s="38"/>
      <c r="K411" s="38"/>
      <c r="L411" s="38"/>
      <c r="M411" s="38"/>
      <c r="N411" s="38"/>
      <c r="O411" s="38"/>
      <c r="P411" s="38"/>
      <c r="Q411" s="38"/>
      <c r="R411" s="38"/>
      <c r="S411" s="77" t="s">
        <v>385</v>
      </c>
      <c r="T411" s="76" t="s">
        <v>552</v>
      </c>
      <c r="Y411" s="41"/>
      <c r="Z411" s="41"/>
      <c r="AA411" s="41"/>
      <c r="AB411" s="41"/>
      <c r="AC411" s="41"/>
      <c r="AD411" s="224" t="s">
        <v>281</v>
      </c>
      <c r="AE411" s="224" t="s">
        <v>2400</v>
      </c>
      <c r="AF411" s="225" t="s">
        <v>2109</v>
      </c>
      <c r="AG411" s="223" t="s">
        <v>2401</v>
      </c>
      <c r="AH411" s="199">
        <v>409</v>
      </c>
      <c r="AI411" s="195"/>
      <c r="AJ411" s="180"/>
      <c r="AK411" s="180"/>
      <c r="AL411" s="180"/>
      <c r="AM411" s="180"/>
      <c r="AN411" s="195"/>
      <c r="AO411" s="195"/>
      <c r="AP411" s="221"/>
      <c r="AQ411" s="195"/>
      <c r="AR411" s="195"/>
      <c r="AS411" s="40" t="s">
        <v>1445</v>
      </c>
      <c r="AT411" s="40"/>
      <c r="AU411" s="40" t="s">
        <v>3201</v>
      </c>
      <c r="AV411" s="40" t="s">
        <v>1993</v>
      </c>
      <c r="AW411" s="40"/>
      <c r="AX411" s="38"/>
      <c r="AY411" s="38"/>
      <c r="AZ411" s="38"/>
      <c r="BA411" s="38"/>
      <c r="BD411" s="107"/>
      <c r="BE411" s="107"/>
      <c r="BF411" s="107"/>
      <c r="BG411" s="107"/>
    </row>
    <row r="412" spans="1:59" ht="13.5" customHeight="1" x14ac:dyDescent="0.25">
      <c r="A412" s="38"/>
      <c r="B412" s="38"/>
      <c r="C412" s="38"/>
      <c r="D412" s="38"/>
      <c r="E412" s="38"/>
      <c r="F412" s="38"/>
      <c r="G412" s="38"/>
      <c r="H412" s="38"/>
      <c r="I412" s="38"/>
      <c r="J412" s="38"/>
      <c r="K412" s="38"/>
      <c r="L412" s="38"/>
      <c r="M412" s="38"/>
      <c r="N412" s="38"/>
      <c r="O412" s="38"/>
      <c r="P412" s="38"/>
      <c r="Q412" s="38"/>
      <c r="R412" s="38"/>
      <c r="S412" s="77" t="s">
        <v>3992</v>
      </c>
      <c r="T412" s="76"/>
      <c r="Y412" s="41"/>
      <c r="Z412" s="41"/>
      <c r="AA412" s="41"/>
      <c r="AB412" s="41"/>
      <c r="AC412" s="41"/>
      <c r="AD412" s="224" t="s">
        <v>281</v>
      </c>
      <c r="AE412" s="224" t="s">
        <v>2402</v>
      </c>
      <c r="AF412" s="225" t="s">
        <v>2109</v>
      </c>
      <c r="AG412" s="223" t="s">
        <v>2403</v>
      </c>
      <c r="AH412" s="199">
        <v>410</v>
      </c>
      <c r="AI412" s="195"/>
      <c r="AJ412" s="180"/>
      <c r="AK412" s="180"/>
      <c r="AL412" s="180"/>
      <c r="AM412" s="180"/>
      <c r="AN412" s="195"/>
      <c r="AO412" s="195"/>
      <c r="AP412" s="221"/>
      <c r="AQ412" s="195"/>
      <c r="AR412" s="195"/>
      <c r="AS412" s="40" t="s">
        <v>1446</v>
      </c>
      <c r="AT412" s="40"/>
      <c r="AU412" s="40" t="s">
        <v>3932</v>
      </c>
      <c r="AV412" s="40" t="s">
        <v>4371</v>
      </c>
      <c r="AW412" s="40" t="s">
        <v>161</v>
      </c>
      <c r="AX412" s="38"/>
      <c r="AY412" s="38"/>
      <c r="AZ412" s="38"/>
      <c r="BA412" s="38"/>
      <c r="BD412" s="107"/>
      <c r="BE412" s="107"/>
      <c r="BF412" s="107"/>
      <c r="BG412" s="107"/>
    </row>
    <row r="413" spans="1:59" ht="13.5" customHeight="1" x14ac:dyDescent="0.25">
      <c r="A413" s="38"/>
      <c r="B413" s="38"/>
      <c r="C413" s="38"/>
      <c r="D413" s="38"/>
      <c r="E413" s="38"/>
      <c r="F413" s="38"/>
      <c r="G413" s="38"/>
      <c r="H413" s="38"/>
      <c r="I413" s="38"/>
      <c r="J413" s="38"/>
      <c r="K413" s="38"/>
      <c r="L413" s="38"/>
      <c r="M413" s="38"/>
      <c r="N413" s="38"/>
      <c r="O413" s="38"/>
      <c r="P413" s="38"/>
      <c r="Q413" s="38"/>
      <c r="R413" s="38"/>
      <c r="S413" s="77" t="s">
        <v>3189</v>
      </c>
      <c r="T413" s="76"/>
      <c r="Y413" s="41"/>
      <c r="Z413" s="41"/>
      <c r="AA413" s="41"/>
      <c r="AB413" s="41"/>
      <c r="AC413" s="41"/>
      <c r="AD413" s="224" t="s">
        <v>281</v>
      </c>
      <c r="AE413" s="224" t="s">
        <v>2054</v>
      </c>
      <c r="AF413" s="225" t="s">
        <v>2051</v>
      </c>
      <c r="AG413" s="223" t="s">
        <v>3565</v>
      </c>
      <c r="AH413" s="199">
        <v>411</v>
      </c>
      <c r="AI413" s="195"/>
      <c r="AJ413" s="180"/>
      <c r="AK413" s="180"/>
      <c r="AL413" s="180"/>
      <c r="AM413" s="180"/>
      <c r="AN413" s="195"/>
      <c r="AO413" s="195"/>
      <c r="AP413" s="221"/>
      <c r="AQ413" s="195"/>
      <c r="AR413" s="195"/>
      <c r="AS413" s="40" t="s">
        <v>1447</v>
      </c>
      <c r="AT413" s="40"/>
      <c r="AU413" s="40" t="s">
        <v>3907</v>
      </c>
      <c r="AV413" s="40" t="s">
        <v>4372</v>
      </c>
      <c r="AW413" s="40" t="s">
        <v>203</v>
      </c>
      <c r="AX413" s="38"/>
      <c r="AY413" s="38"/>
      <c r="AZ413" s="38"/>
      <c r="BA413" s="38"/>
      <c r="BD413" s="107"/>
      <c r="BE413" s="107"/>
      <c r="BF413" s="107"/>
      <c r="BG413" s="107"/>
    </row>
    <row r="414" spans="1:59" ht="13.5" customHeight="1" x14ac:dyDescent="0.25">
      <c r="A414" s="38"/>
      <c r="B414" s="38"/>
      <c r="C414" s="38"/>
      <c r="D414" s="38"/>
      <c r="E414" s="38"/>
      <c r="F414" s="38"/>
      <c r="G414" s="38"/>
      <c r="H414" s="38"/>
      <c r="I414" s="38"/>
      <c r="J414" s="38"/>
      <c r="K414" s="38"/>
      <c r="L414" s="38"/>
      <c r="M414" s="38"/>
      <c r="N414" s="38"/>
      <c r="O414" s="38"/>
      <c r="P414" s="38"/>
      <c r="Q414" s="38"/>
      <c r="R414" s="38"/>
      <c r="S414" s="77" t="s">
        <v>3206</v>
      </c>
      <c r="T414" s="76"/>
      <c r="Y414" s="41"/>
      <c r="Z414" s="41"/>
      <c r="AA414" s="41"/>
      <c r="AB414" s="41"/>
      <c r="AC414" s="41"/>
      <c r="AD414" s="224" t="s">
        <v>281</v>
      </c>
      <c r="AE414" s="224" t="s">
        <v>2056</v>
      </c>
      <c r="AF414" s="225" t="s">
        <v>2051</v>
      </c>
      <c r="AG414" s="223" t="s">
        <v>2404</v>
      </c>
      <c r="AH414" s="199">
        <v>412</v>
      </c>
      <c r="AI414" s="195"/>
      <c r="AJ414" s="180"/>
      <c r="AK414" s="180"/>
      <c r="AL414" s="180"/>
      <c r="AM414" s="180"/>
      <c r="AN414" s="195"/>
      <c r="AO414" s="195"/>
      <c r="AP414" s="221"/>
      <c r="AQ414" s="195"/>
      <c r="AR414" s="195"/>
      <c r="AS414" s="40" t="s">
        <v>3202</v>
      </c>
      <c r="AT414" s="40"/>
      <c r="AU414" s="40" t="s">
        <v>3203</v>
      </c>
      <c r="AV414" s="40" t="s">
        <v>3204</v>
      </c>
      <c r="AW414" s="40" t="s">
        <v>2752</v>
      </c>
      <c r="AX414" s="38"/>
      <c r="AY414" s="38"/>
      <c r="AZ414" s="38"/>
      <c r="BA414" s="38"/>
      <c r="BD414" s="107"/>
      <c r="BE414" s="107"/>
      <c r="BF414" s="107"/>
      <c r="BG414" s="107"/>
    </row>
    <row r="415" spans="1:59" ht="13.5" customHeight="1" x14ac:dyDescent="0.25">
      <c r="A415" s="38"/>
      <c r="B415" s="38"/>
      <c r="C415" s="38"/>
      <c r="D415" s="38"/>
      <c r="E415" s="38"/>
      <c r="F415" s="38"/>
      <c r="G415" s="38"/>
      <c r="H415" s="38"/>
      <c r="I415" s="38"/>
      <c r="J415" s="38"/>
      <c r="K415" s="38"/>
      <c r="L415" s="38"/>
      <c r="M415" s="38"/>
      <c r="N415" s="38"/>
      <c r="O415" s="38"/>
      <c r="P415" s="38"/>
      <c r="Q415" s="38"/>
      <c r="R415" s="38"/>
      <c r="S415" s="77" t="s">
        <v>386</v>
      </c>
      <c r="T415" s="76" t="s">
        <v>571</v>
      </c>
      <c r="Y415" s="41"/>
      <c r="Z415" s="41"/>
      <c r="AA415" s="41"/>
      <c r="AB415" s="41"/>
      <c r="AC415" s="41"/>
      <c r="AD415" s="224" t="s">
        <v>281</v>
      </c>
      <c r="AE415" s="224" t="s">
        <v>684</v>
      </c>
      <c r="AF415" s="225" t="s">
        <v>2051</v>
      </c>
      <c r="AG415" s="223" t="s">
        <v>2405</v>
      </c>
      <c r="AH415" s="199">
        <v>413</v>
      </c>
      <c r="AI415" s="195"/>
      <c r="AJ415" s="180"/>
      <c r="AK415" s="180"/>
      <c r="AL415" s="180"/>
      <c r="AM415" s="180"/>
      <c r="AN415" s="195"/>
      <c r="AO415" s="195"/>
      <c r="AP415" s="221"/>
      <c r="AQ415" s="195"/>
      <c r="AR415" s="195"/>
      <c r="AS415" s="40" t="s">
        <v>1178</v>
      </c>
      <c r="AT415" s="40"/>
      <c r="AU415" s="40" t="s">
        <v>4064</v>
      </c>
      <c r="AV415" s="40" t="s">
        <v>4373</v>
      </c>
      <c r="AW415" s="40" t="s">
        <v>144</v>
      </c>
      <c r="AX415" s="38"/>
      <c r="AY415" s="38"/>
      <c r="AZ415" s="38"/>
      <c r="BA415" s="38"/>
      <c r="BD415" s="107"/>
      <c r="BE415" s="107"/>
      <c r="BF415" s="107"/>
      <c r="BG415" s="107"/>
    </row>
    <row r="416" spans="1:59" ht="13.5" customHeight="1" x14ac:dyDescent="0.25">
      <c r="A416" s="38"/>
      <c r="B416" s="38"/>
      <c r="C416" s="38"/>
      <c r="D416" s="38"/>
      <c r="E416" s="38"/>
      <c r="F416" s="38"/>
      <c r="G416" s="38"/>
      <c r="H416" s="38"/>
      <c r="I416" s="38"/>
      <c r="J416" s="38"/>
      <c r="K416" s="38"/>
      <c r="L416" s="38"/>
      <c r="M416" s="38"/>
      <c r="N416" s="38"/>
      <c r="O416" s="38"/>
      <c r="P416" s="38"/>
      <c r="Q416" s="38"/>
      <c r="R416" s="38"/>
      <c r="S416" s="77" t="s">
        <v>3993</v>
      </c>
      <c r="T416" s="76"/>
      <c r="Y416" s="41"/>
      <c r="Z416" s="41"/>
      <c r="AA416" s="41"/>
      <c r="AB416" s="41"/>
      <c r="AC416" s="41"/>
      <c r="AD416" s="224" t="s">
        <v>281</v>
      </c>
      <c r="AE416" s="224" t="s">
        <v>649</v>
      </c>
      <c r="AF416" s="225" t="s">
        <v>2051</v>
      </c>
      <c r="AG416" s="223" t="s">
        <v>2406</v>
      </c>
      <c r="AH416" s="199">
        <v>414</v>
      </c>
      <c r="AI416" s="195"/>
      <c r="AJ416" s="180"/>
      <c r="AK416" s="180"/>
      <c r="AL416" s="180"/>
      <c r="AM416" s="180"/>
      <c r="AN416" s="195"/>
      <c r="AO416" s="195"/>
      <c r="AP416" s="221"/>
      <c r="AQ416" s="195"/>
      <c r="AR416" s="195"/>
      <c r="AS416" s="40" t="s">
        <v>1448</v>
      </c>
      <c r="AT416" s="40"/>
      <c r="AU416" s="40" t="s">
        <v>4038</v>
      </c>
      <c r="AV416" s="40" t="s">
        <v>4374</v>
      </c>
      <c r="AW416" s="40" t="s">
        <v>127</v>
      </c>
      <c r="AX416" s="38"/>
      <c r="AY416" s="38"/>
      <c r="AZ416" s="38"/>
      <c r="BA416" s="38"/>
      <c r="BD416" s="107"/>
      <c r="BE416" s="107"/>
      <c r="BF416" s="107"/>
      <c r="BG416" s="107"/>
    </row>
    <row r="417" spans="1:59" ht="13.5" customHeight="1" x14ac:dyDescent="0.25">
      <c r="A417" s="38"/>
      <c r="B417" s="38"/>
      <c r="C417" s="38"/>
      <c r="D417" s="38"/>
      <c r="E417" s="38"/>
      <c r="F417" s="38"/>
      <c r="G417" s="38"/>
      <c r="H417" s="38"/>
      <c r="I417" s="38"/>
      <c r="J417" s="38"/>
      <c r="K417" s="38"/>
      <c r="L417" s="38"/>
      <c r="M417" s="38"/>
      <c r="N417" s="38"/>
      <c r="O417" s="38"/>
      <c r="P417" s="38"/>
      <c r="Q417" s="38"/>
      <c r="R417" s="38"/>
      <c r="S417" s="77" t="s">
        <v>3994</v>
      </c>
      <c r="T417" s="76"/>
      <c r="Y417" s="41"/>
      <c r="Z417" s="41"/>
      <c r="AA417" s="41"/>
      <c r="AB417" s="41"/>
      <c r="AC417" s="41"/>
      <c r="AD417" s="224" t="s">
        <v>281</v>
      </c>
      <c r="AE417" s="224" t="s">
        <v>685</v>
      </c>
      <c r="AF417" s="225" t="s">
        <v>2051</v>
      </c>
      <c r="AG417" s="223" t="s">
        <v>2407</v>
      </c>
      <c r="AH417" s="199">
        <v>415</v>
      </c>
      <c r="AI417" s="195"/>
      <c r="AJ417" s="180"/>
      <c r="AK417" s="180"/>
      <c r="AL417" s="180"/>
      <c r="AM417" s="180"/>
      <c r="AN417" s="195"/>
      <c r="AO417" s="195"/>
      <c r="AP417" s="221"/>
      <c r="AQ417" s="195"/>
      <c r="AR417" s="195"/>
      <c r="AS417" s="40" t="s">
        <v>1449</v>
      </c>
      <c r="AT417" s="40"/>
      <c r="AU417" s="40" t="s">
        <v>4035</v>
      </c>
      <c r="AV417" s="40" t="s">
        <v>4375</v>
      </c>
      <c r="AW417" s="40" t="s">
        <v>182</v>
      </c>
      <c r="AX417" s="38"/>
      <c r="AY417" s="38"/>
      <c r="AZ417" s="38"/>
      <c r="BA417" s="38"/>
      <c r="BD417" s="107"/>
      <c r="BE417" s="107"/>
      <c r="BF417" s="107"/>
      <c r="BG417" s="107"/>
    </row>
    <row r="418" spans="1:59" ht="13.5" customHeight="1" x14ac:dyDescent="0.25">
      <c r="A418" s="38"/>
      <c r="B418" s="38"/>
      <c r="C418" s="38"/>
      <c r="D418" s="38"/>
      <c r="E418" s="38"/>
      <c r="F418" s="38"/>
      <c r="G418" s="38"/>
      <c r="H418" s="38"/>
      <c r="I418" s="38"/>
      <c r="J418" s="38"/>
      <c r="K418" s="38"/>
      <c r="L418" s="38"/>
      <c r="M418" s="38"/>
      <c r="N418" s="38"/>
      <c r="O418" s="38"/>
      <c r="P418" s="38"/>
      <c r="Q418" s="38"/>
      <c r="R418" s="38"/>
      <c r="S418" s="77" t="s">
        <v>3016</v>
      </c>
      <c r="T418" s="76"/>
      <c r="Y418" s="41"/>
      <c r="Z418" s="41"/>
      <c r="AA418" s="41"/>
      <c r="AB418" s="41"/>
      <c r="AC418" s="41"/>
      <c r="AD418" s="224" t="s">
        <v>281</v>
      </c>
      <c r="AE418" s="224" t="s">
        <v>650</v>
      </c>
      <c r="AF418" s="225" t="s">
        <v>2051</v>
      </c>
      <c r="AG418" s="223" t="s">
        <v>2408</v>
      </c>
      <c r="AH418" s="199">
        <v>416</v>
      </c>
      <c r="AI418" s="195"/>
      <c r="AJ418" s="180"/>
      <c r="AK418" s="180"/>
      <c r="AL418" s="180"/>
      <c r="AM418" s="180"/>
      <c r="AN418" s="195"/>
      <c r="AO418" s="195"/>
      <c r="AP418" s="221"/>
      <c r="AQ418" s="195"/>
      <c r="AR418" s="195"/>
      <c r="AS418" s="40" t="s">
        <v>1450</v>
      </c>
      <c r="AT418" s="40"/>
      <c r="AU418" s="40" t="s">
        <v>4036</v>
      </c>
      <c r="AV418" s="40" t="s">
        <v>4376</v>
      </c>
      <c r="AW418" s="40" t="s">
        <v>129</v>
      </c>
      <c r="AX418" s="38"/>
      <c r="AY418" s="38"/>
      <c r="AZ418" s="38"/>
      <c r="BA418" s="38"/>
      <c r="BD418" s="107"/>
      <c r="BE418" s="107"/>
      <c r="BF418" s="107"/>
      <c r="BG418" s="107"/>
    </row>
    <row r="419" spans="1:59" ht="13.5" customHeight="1" x14ac:dyDescent="0.25">
      <c r="A419" s="38"/>
      <c r="B419" s="38"/>
      <c r="C419" s="38"/>
      <c r="D419" s="38"/>
      <c r="E419" s="38"/>
      <c r="F419" s="38"/>
      <c r="G419" s="38"/>
      <c r="H419" s="38"/>
      <c r="I419" s="38"/>
      <c r="J419" s="38"/>
      <c r="K419" s="38"/>
      <c r="L419" s="38"/>
      <c r="M419" s="38"/>
      <c r="N419" s="38"/>
      <c r="O419" s="38"/>
      <c r="P419" s="38"/>
      <c r="Q419" s="38"/>
      <c r="R419" s="38"/>
      <c r="S419" s="77" t="s">
        <v>3025</v>
      </c>
      <c r="T419" s="76"/>
      <c r="Y419" s="41"/>
      <c r="Z419" s="41"/>
      <c r="AA419" s="41"/>
      <c r="AB419" s="41"/>
      <c r="AC419" s="41"/>
      <c r="AD419" s="224" t="s">
        <v>281</v>
      </c>
      <c r="AE419" s="224" t="s">
        <v>706</v>
      </c>
      <c r="AF419" s="225" t="s">
        <v>2051</v>
      </c>
      <c r="AG419" s="223" t="s">
        <v>2409</v>
      </c>
      <c r="AH419" s="199">
        <v>417</v>
      </c>
      <c r="AI419" s="195"/>
      <c r="AJ419" s="180"/>
      <c r="AK419" s="180"/>
      <c r="AL419" s="180"/>
      <c r="AM419" s="180"/>
      <c r="AN419" s="195"/>
      <c r="AO419" s="195"/>
      <c r="AP419" s="221"/>
      <c r="AQ419" s="195"/>
      <c r="AR419" s="195"/>
      <c r="AS419" s="40" t="s">
        <v>3205</v>
      </c>
      <c r="AT419" s="40"/>
      <c r="AU419" s="40" t="s">
        <v>3206</v>
      </c>
      <c r="AV419" s="40" t="s">
        <v>3207</v>
      </c>
      <c r="AW419" s="40" t="s">
        <v>2770</v>
      </c>
      <c r="AX419" s="38"/>
      <c r="AY419" s="38"/>
      <c r="AZ419" s="38"/>
      <c r="BA419" s="38"/>
      <c r="BD419" s="107"/>
      <c r="BE419" s="107"/>
      <c r="BF419" s="107"/>
      <c r="BG419" s="107"/>
    </row>
    <row r="420" spans="1:59" ht="13.5" customHeight="1" x14ac:dyDescent="0.25">
      <c r="A420" s="38"/>
      <c r="B420" s="38"/>
      <c r="C420" s="38"/>
      <c r="D420" s="38"/>
      <c r="E420" s="38"/>
      <c r="F420" s="38"/>
      <c r="G420" s="38"/>
      <c r="H420" s="38"/>
      <c r="I420" s="38"/>
      <c r="J420" s="38"/>
      <c r="K420" s="38"/>
      <c r="L420" s="38"/>
      <c r="M420" s="38"/>
      <c r="N420" s="38"/>
      <c r="O420" s="38"/>
      <c r="P420" s="38"/>
      <c r="Q420" s="38"/>
      <c r="R420" s="38"/>
      <c r="S420" s="77" t="s">
        <v>387</v>
      </c>
      <c r="T420" s="76" t="s">
        <v>288</v>
      </c>
      <c r="Y420" s="41"/>
      <c r="Z420" s="41"/>
      <c r="AA420" s="41"/>
      <c r="AB420" s="41"/>
      <c r="AC420" s="41"/>
      <c r="AD420" s="224" t="s">
        <v>281</v>
      </c>
      <c r="AE420" s="224" t="s">
        <v>707</v>
      </c>
      <c r="AF420" s="225" t="s">
        <v>2051</v>
      </c>
      <c r="AG420" s="223" t="s">
        <v>2410</v>
      </c>
      <c r="AH420" s="199">
        <v>418</v>
      </c>
      <c r="AI420" s="195"/>
      <c r="AJ420" s="180"/>
      <c r="AK420" s="180"/>
      <c r="AL420" s="180"/>
      <c r="AM420" s="180"/>
      <c r="AN420" s="195"/>
      <c r="AO420" s="195"/>
      <c r="AP420" s="221"/>
      <c r="AQ420" s="195"/>
      <c r="AR420" s="195"/>
      <c r="AS420" s="40" t="s">
        <v>3208</v>
      </c>
      <c r="AT420" s="40"/>
      <c r="AU420" s="40" t="s">
        <v>3209</v>
      </c>
      <c r="AV420" s="40" t="s">
        <v>3210</v>
      </c>
      <c r="AW420" s="40" t="s">
        <v>2770</v>
      </c>
      <c r="AX420" s="38"/>
      <c r="AY420" s="38"/>
      <c r="AZ420" s="38"/>
      <c r="BA420" s="38"/>
      <c r="BD420" s="107"/>
      <c r="BE420" s="107"/>
      <c r="BF420" s="107"/>
      <c r="BG420" s="107"/>
    </row>
    <row r="421" spans="1:59" ht="13.5" customHeight="1" x14ac:dyDescent="0.25">
      <c r="A421" s="38"/>
      <c r="B421" s="38"/>
      <c r="C421" s="38"/>
      <c r="D421" s="38"/>
      <c r="E421" s="38"/>
      <c r="F421" s="38"/>
      <c r="G421" s="38"/>
      <c r="H421" s="38"/>
      <c r="I421" s="38"/>
      <c r="J421" s="38"/>
      <c r="K421" s="38"/>
      <c r="L421" s="38"/>
      <c r="M421" s="38"/>
      <c r="N421" s="38"/>
      <c r="O421" s="38"/>
      <c r="P421" s="38"/>
      <c r="Q421" s="38"/>
      <c r="R421" s="38"/>
      <c r="S421" s="77" t="s">
        <v>388</v>
      </c>
      <c r="T421" s="76" t="s">
        <v>549</v>
      </c>
      <c r="Y421" s="41"/>
      <c r="Z421" s="41"/>
      <c r="AA421" s="41"/>
      <c r="AB421" s="41"/>
      <c r="AC421" s="41"/>
      <c r="AD421" s="224" t="s">
        <v>281</v>
      </c>
      <c r="AE421" s="224" t="s">
        <v>677</v>
      </c>
      <c r="AF421" s="225" t="s">
        <v>2051</v>
      </c>
      <c r="AG421" s="223" t="s">
        <v>2411</v>
      </c>
      <c r="AH421" s="199">
        <v>419</v>
      </c>
      <c r="AI421" s="195"/>
      <c r="AJ421" s="180"/>
      <c r="AK421" s="180"/>
      <c r="AL421" s="180"/>
      <c r="AM421" s="180"/>
      <c r="AN421" s="195"/>
      <c r="AO421" s="195"/>
      <c r="AP421" s="221"/>
      <c r="AQ421" s="195"/>
      <c r="AR421" s="195"/>
      <c r="AS421" s="40" t="s">
        <v>3211</v>
      </c>
      <c r="AT421" s="40"/>
      <c r="AU421" s="40" t="s">
        <v>439</v>
      </c>
      <c r="AV421" s="40" t="s">
        <v>3212</v>
      </c>
      <c r="AW421" s="40" t="s">
        <v>2770</v>
      </c>
      <c r="AX421" s="38"/>
      <c r="AY421" s="38"/>
      <c r="AZ421" s="38"/>
      <c r="BA421" s="38"/>
      <c r="BD421" s="107"/>
      <c r="BE421" s="107"/>
      <c r="BF421" s="107"/>
      <c r="BG421" s="107"/>
    </row>
    <row r="422" spans="1:59" ht="13.5" customHeight="1" x14ac:dyDescent="0.25">
      <c r="A422" s="38"/>
      <c r="B422" s="38"/>
      <c r="C422" s="38"/>
      <c r="D422" s="38"/>
      <c r="E422" s="38"/>
      <c r="F422" s="38"/>
      <c r="G422" s="38"/>
      <c r="H422" s="38"/>
      <c r="I422" s="38"/>
      <c r="J422" s="38"/>
      <c r="K422" s="38"/>
      <c r="L422" s="38"/>
      <c r="M422" s="38"/>
      <c r="N422" s="38"/>
      <c r="O422" s="38"/>
      <c r="P422" s="38"/>
      <c r="Q422" s="38"/>
      <c r="R422" s="38"/>
      <c r="S422" s="77" t="s">
        <v>389</v>
      </c>
      <c r="T422" s="76" t="s">
        <v>549</v>
      </c>
      <c r="Y422" s="41"/>
      <c r="Z422" s="41"/>
      <c r="AA422" s="41"/>
      <c r="AB422" s="41"/>
      <c r="AC422" s="41"/>
      <c r="AD422" s="224" t="s">
        <v>281</v>
      </c>
      <c r="AE422" s="224" t="s">
        <v>652</v>
      </c>
      <c r="AF422" s="225" t="s">
        <v>2051</v>
      </c>
      <c r="AG422" s="223" t="s">
        <v>2412</v>
      </c>
      <c r="AH422" s="199">
        <v>420</v>
      </c>
      <c r="AI422" s="195"/>
      <c r="AJ422" s="180"/>
      <c r="AK422" s="180"/>
      <c r="AL422" s="180"/>
      <c r="AM422" s="180"/>
      <c r="AN422" s="195"/>
      <c r="AO422" s="195"/>
      <c r="AP422" s="221"/>
      <c r="AQ422" s="195"/>
      <c r="AR422" s="195"/>
      <c r="AS422" s="40" t="s">
        <v>1451</v>
      </c>
      <c r="AT422" s="40"/>
      <c r="AU422" s="40" t="s">
        <v>4037</v>
      </c>
      <c r="AV422" s="40" t="s">
        <v>4377</v>
      </c>
      <c r="AW422" s="40" t="s">
        <v>1452</v>
      </c>
      <c r="AX422" s="38"/>
      <c r="AY422" s="38"/>
      <c r="AZ422" s="38"/>
      <c r="BA422" s="38"/>
      <c r="BD422" s="107"/>
      <c r="BE422" s="107"/>
      <c r="BF422" s="107"/>
      <c r="BG422" s="107"/>
    </row>
    <row r="423" spans="1:59" ht="13.5" customHeight="1" x14ac:dyDescent="0.25">
      <c r="A423" s="38"/>
      <c r="B423" s="38"/>
      <c r="C423" s="38"/>
      <c r="D423" s="38"/>
      <c r="E423" s="38"/>
      <c r="F423" s="38"/>
      <c r="G423" s="38"/>
      <c r="H423" s="38"/>
      <c r="I423" s="38"/>
      <c r="J423" s="38"/>
      <c r="K423" s="38"/>
      <c r="L423" s="38"/>
      <c r="M423" s="38"/>
      <c r="N423" s="38"/>
      <c r="O423" s="38"/>
      <c r="P423" s="38"/>
      <c r="Q423" s="38"/>
      <c r="R423" s="38"/>
      <c r="S423" s="77" t="s">
        <v>3061</v>
      </c>
      <c r="T423" s="76"/>
      <c r="Y423" s="41"/>
      <c r="Z423" s="41"/>
      <c r="AA423" s="41"/>
      <c r="AB423" s="41"/>
      <c r="AC423" s="41"/>
      <c r="AD423" s="224" t="s">
        <v>281</v>
      </c>
      <c r="AE423" s="224" t="s">
        <v>2057</v>
      </c>
      <c r="AF423" s="225" t="s">
        <v>2052</v>
      </c>
      <c r="AG423" s="223" t="s">
        <v>2184</v>
      </c>
      <c r="AH423" s="199">
        <v>421</v>
      </c>
      <c r="AI423" s="195"/>
      <c r="AJ423" s="180"/>
      <c r="AK423" s="180"/>
      <c r="AL423" s="180"/>
      <c r="AM423" s="180"/>
      <c r="AN423" s="195"/>
      <c r="AO423" s="195"/>
      <c r="AP423" s="221"/>
      <c r="AQ423" s="195"/>
      <c r="AR423" s="195"/>
      <c r="AS423" s="40" t="s">
        <v>1453</v>
      </c>
      <c r="AT423" s="40"/>
      <c r="AU423" s="40" t="s">
        <v>4040</v>
      </c>
      <c r="AV423" s="40" t="s">
        <v>4378</v>
      </c>
      <c r="AW423" s="40" t="s">
        <v>202</v>
      </c>
      <c r="AX423" s="38"/>
      <c r="AY423" s="38"/>
      <c r="AZ423" s="38"/>
      <c r="BA423" s="38"/>
      <c r="BD423" s="107"/>
      <c r="BE423" s="107"/>
      <c r="BF423" s="107"/>
      <c r="BG423" s="107"/>
    </row>
    <row r="424" spans="1:59" ht="13.5" customHeight="1" x14ac:dyDescent="0.25">
      <c r="A424" s="38"/>
      <c r="B424" s="38"/>
      <c r="C424" s="38"/>
      <c r="D424" s="38"/>
      <c r="E424" s="38"/>
      <c r="F424" s="38"/>
      <c r="G424" s="38"/>
      <c r="H424" s="38"/>
      <c r="I424" s="38"/>
      <c r="J424" s="38"/>
      <c r="K424" s="38"/>
      <c r="L424" s="38"/>
      <c r="M424" s="38"/>
      <c r="N424" s="38"/>
      <c r="O424" s="38"/>
      <c r="P424" s="38"/>
      <c r="Q424" s="38"/>
      <c r="R424" s="38"/>
      <c r="S424" s="77" t="s">
        <v>3079</v>
      </c>
      <c r="T424" s="76"/>
      <c r="Y424" s="41"/>
      <c r="Z424" s="41"/>
      <c r="AA424" s="41"/>
      <c r="AB424" s="41"/>
      <c r="AC424" s="41"/>
      <c r="AD424" s="224" t="s">
        <v>281</v>
      </c>
      <c r="AE424" s="224" t="s">
        <v>2213</v>
      </c>
      <c r="AF424" s="225" t="s">
        <v>2052</v>
      </c>
      <c r="AG424" s="223" t="s">
        <v>2413</v>
      </c>
      <c r="AH424" s="199">
        <v>422</v>
      </c>
      <c r="AI424" s="195"/>
      <c r="AJ424" s="180"/>
      <c r="AK424" s="180"/>
      <c r="AL424" s="180"/>
      <c r="AM424" s="180"/>
      <c r="AN424" s="195"/>
      <c r="AO424" s="195"/>
      <c r="AP424" s="221"/>
      <c r="AQ424" s="195"/>
      <c r="AR424" s="195"/>
      <c r="AS424" s="40" t="s">
        <v>3213</v>
      </c>
      <c r="AT424" s="40"/>
      <c r="AU424" s="40" t="s">
        <v>3214</v>
      </c>
      <c r="AV424" s="40" t="s">
        <v>3215</v>
      </c>
      <c r="AW424" s="40" t="s">
        <v>2770</v>
      </c>
      <c r="AX424" s="38"/>
      <c r="AY424" s="38"/>
      <c r="AZ424" s="38"/>
      <c r="BA424" s="38"/>
      <c r="BD424" s="107"/>
      <c r="BE424" s="107"/>
      <c r="BF424" s="107"/>
      <c r="BG424" s="107"/>
    </row>
    <row r="425" spans="1:59" ht="13.5" customHeight="1" x14ac:dyDescent="0.25">
      <c r="A425" s="38"/>
      <c r="B425" s="38"/>
      <c r="C425" s="38"/>
      <c r="D425" s="38"/>
      <c r="E425" s="38"/>
      <c r="F425" s="38"/>
      <c r="G425" s="38"/>
      <c r="H425" s="38"/>
      <c r="I425" s="38"/>
      <c r="J425" s="38"/>
      <c r="K425" s="38"/>
      <c r="L425" s="38"/>
      <c r="M425" s="38"/>
      <c r="N425" s="38"/>
      <c r="O425" s="38"/>
      <c r="P425" s="38"/>
      <c r="Q425" s="38"/>
      <c r="R425" s="38"/>
      <c r="S425" s="77" t="s">
        <v>3086</v>
      </c>
      <c r="T425" s="76"/>
      <c r="Y425" s="41"/>
      <c r="Z425" s="41"/>
      <c r="AA425" s="41"/>
      <c r="AB425" s="41"/>
      <c r="AC425" s="41"/>
      <c r="AD425" s="224" t="s">
        <v>281</v>
      </c>
      <c r="AE425" s="224" t="s">
        <v>2414</v>
      </c>
      <c r="AF425" s="225" t="s">
        <v>2052</v>
      </c>
      <c r="AG425" s="223" t="s">
        <v>2415</v>
      </c>
      <c r="AH425" s="199">
        <v>423</v>
      </c>
      <c r="AI425" s="195"/>
      <c r="AJ425" s="180"/>
      <c r="AK425" s="180"/>
      <c r="AL425" s="180"/>
      <c r="AM425" s="180"/>
      <c r="AN425" s="195"/>
      <c r="AO425" s="195"/>
      <c r="AP425" s="221"/>
      <c r="AQ425" s="195"/>
      <c r="AR425" s="195"/>
      <c r="AS425" s="40" t="s">
        <v>1454</v>
      </c>
      <c r="AT425" s="40"/>
      <c r="AU425" s="40" t="s">
        <v>3879</v>
      </c>
      <c r="AV425" s="40" t="s">
        <v>4379</v>
      </c>
      <c r="AW425" s="40" t="s">
        <v>166</v>
      </c>
      <c r="AX425" s="38"/>
      <c r="AY425" s="38"/>
      <c r="AZ425" s="38"/>
      <c r="BA425" s="38"/>
      <c r="BD425" s="107"/>
      <c r="BE425" s="107"/>
      <c r="BF425" s="107"/>
      <c r="BG425" s="107"/>
    </row>
    <row r="426" spans="1:59" ht="13.5" customHeight="1" x14ac:dyDescent="0.25">
      <c r="A426" s="38"/>
      <c r="B426" s="38"/>
      <c r="C426" s="38"/>
      <c r="D426" s="38"/>
      <c r="E426" s="38"/>
      <c r="F426" s="38"/>
      <c r="G426" s="38"/>
      <c r="H426" s="38"/>
      <c r="I426" s="38"/>
      <c r="J426" s="38"/>
      <c r="K426" s="38"/>
      <c r="L426" s="38"/>
      <c r="M426" s="38"/>
      <c r="N426" s="38"/>
      <c r="O426" s="38"/>
      <c r="P426" s="38"/>
      <c r="Q426" s="38"/>
      <c r="R426" s="38"/>
      <c r="S426" s="77" t="s">
        <v>3995</v>
      </c>
      <c r="T426" s="76"/>
      <c r="Y426" s="41"/>
      <c r="Z426" s="41"/>
      <c r="AA426" s="41"/>
      <c r="AB426" s="41"/>
      <c r="AC426" s="41"/>
      <c r="AD426" s="224" t="s">
        <v>281</v>
      </c>
      <c r="AE426" s="224" t="s">
        <v>727</v>
      </c>
      <c r="AF426" s="225" t="s">
        <v>2052</v>
      </c>
      <c r="AG426" s="223" t="s">
        <v>2416</v>
      </c>
      <c r="AH426" s="199">
        <v>424</v>
      </c>
      <c r="AI426" s="195"/>
      <c r="AJ426" s="180"/>
      <c r="AK426" s="180"/>
      <c r="AL426" s="180"/>
      <c r="AM426" s="180"/>
      <c r="AN426" s="195"/>
      <c r="AO426" s="195"/>
      <c r="AP426" s="221"/>
      <c r="AQ426" s="195"/>
      <c r="AR426" s="195"/>
      <c r="AS426" s="40" t="s">
        <v>3216</v>
      </c>
      <c r="AT426" s="40"/>
      <c r="AU426" s="40" t="s">
        <v>3217</v>
      </c>
      <c r="AV426" s="40" t="s">
        <v>3218</v>
      </c>
      <c r="AW426" s="40" t="s">
        <v>2770</v>
      </c>
      <c r="AX426" s="38"/>
      <c r="AY426" s="38"/>
      <c r="AZ426" s="38"/>
      <c r="BA426" s="38"/>
      <c r="BD426" s="107"/>
      <c r="BE426" s="107"/>
      <c r="BF426" s="107"/>
      <c r="BG426" s="107"/>
    </row>
    <row r="427" spans="1:59" ht="13.5" customHeight="1" x14ac:dyDescent="0.25">
      <c r="A427" s="38"/>
      <c r="B427" s="38"/>
      <c r="C427" s="38"/>
      <c r="D427" s="38"/>
      <c r="E427" s="38"/>
      <c r="F427" s="38"/>
      <c r="G427" s="38"/>
      <c r="H427" s="38"/>
      <c r="I427" s="38"/>
      <c r="J427" s="38"/>
      <c r="K427" s="38"/>
      <c r="L427" s="38"/>
      <c r="M427" s="38"/>
      <c r="N427" s="38"/>
      <c r="O427" s="38"/>
      <c r="P427" s="38"/>
      <c r="Q427" s="38"/>
      <c r="R427" s="38"/>
      <c r="S427" s="77" t="s">
        <v>390</v>
      </c>
      <c r="T427" s="76" t="s">
        <v>561</v>
      </c>
      <c r="Y427" s="41"/>
      <c r="Z427" s="41"/>
      <c r="AA427" s="41"/>
      <c r="AB427" s="41"/>
      <c r="AC427" s="41"/>
      <c r="AD427" s="224" t="s">
        <v>281</v>
      </c>
      <c r="AE427" s="224" t="s">
        <v>656</v>
      </c>
      <c r="AF427" s="225" t="s">
        <v>2052</v>
      </c>
      <c r="AG427" s="223" t="s">
        <v>2417</v>
      </c>
      <c r="AH427" s="199">
        <v>425</v>
      </c>
      <c r="AI427" s="195"/>
      <c r="AJ427" s="180"/>
      <c r="AK427" s="180"/>
      <c r="AL427" s="180"/>
      <c r="AM427" s="180"/>
      <c r="AN427" s="195"/>
      <c r="AO427" s="195"/>
      <c r="AP427" s="221"/>
      <c r="AQ427" s="195"/>
      <c r="AR427" s="195"/>
      <c r="AS427" s="40" t="s">
        <v>3219</v>
      </c>
      <c r="AT427" s="40"/>
      <c r="AU427" s="40" t="s">
        <v>3220</v>
      </c>
      <c r="AV427" s="40" t="s">
        <v>3221</v>
      </c>
      <c r="AW427" s="40" t="s">
        <v>2752</v>
      </c>
      <c r="AX427" s="38"/>
      <c r="AY427" s="38"/>
      <c r="AZ427" s="38"/>
      <c r="BA427" s="38"/>
      <c r="BD427" s="107"/>
      <c r="BE427" s="107"/>
      <c r="BF427" s="107"/>
      <c r="BG427" s="107"/>
    </row>
    <row r="428" spans="1:59" ht="13.5" customHeight="1" x14ac:dyDescent="0.25">
      <c r="A428" s="38"/>
      <c r="B428" s="38"/>
      <c r="C428" s="38"/>
      <c r="D428" s="38"/>
      <c r="E428" s="38"/>
      <c r="F428" s="38"/>
      <c r="G428" s="38"/>
      <c r="H428" s="38"/>
      <c r="I428" s="38"/>
      <c r="J428" s="38"/>
      <c r="K428" s="38"/>
      <c r="L428" s="38"/>
      <c r="M428" s="38"/>
      <c r="N428" s="38"/>
      <c r="O428" s="38"/>
      <c r="P428" s="38"/>
      <c r="Q428" s="38"/>
      <c r="R428" s="38"/>
      <c r="S428" s="77" t="s">
        <v>3996</v>
      </c>
      <c r="T428" s="76"/>
      <c r="Y428" s="41"/>
      <c r="Z428" s="41"/>
      <c r="AA428" s="41"/>
      <c r="AB428" s="41"/>
      <c r="AC428" s="41"/>
      <c r="AD428" s="224" t="s">
        <v>281</v>
      </c>
      <c r="AE428" s="224" t="s">
        <v>679</v>
      </c>
      <c r="AF428" s="225" t="s">
        <v>2052</v>
      </c>
      <c r="AG428" s="223" t="s">
        <v>2418</v>
      </c>
      <c r="AH428" s="199">
        <v>426</v>
      </c>
      <c r="AI428" s="195"/>
      <c r="AJ428" s="180"/>
      <c r="AK428" s="180"/>
      <c r="AL428" s="180"/>
      <c r="AM428" s="180"/>
      <c r="AN428" s="195"/>
      <c r="AO428" s="195"/>
      <c r="AP428" s="221"/>
      <c r="AQ428" s="195"/>
      <c r="AR428" s="195"/>
      <c r="AS428" s="40" t="s">
        <v>4380</v>
      </c>
      <c r="AT428" s="40"/>
      <c r="AU428" s="40" t="s">
        <v>431</v>
      </c>
      <c r="AV428" s="40" t="s">
        <v>4381</v>
      </c>
      <c r="AW428" s="40" t="s">
        <v>2752</v>
      </c>
      <c r="AX428" s="38"/>
      <c r="AY428" s="38"/>
      <c r="AZ428" s="38"/>
      <c r="BA428" s="38"/>
      <c r="BD428" s="107"/>
      <c r="BE428" s="107"/>
      <c r="BF428" s="107"/>
      <c r="BG428" s="107"/>
    </row>
    <row r="429" spans="1:59" ht="13.5" customHeight="1" x14ac:dyDescent="0.25">
      <c r="A429" s="38"/>
      <c r="B429" s="38"/>
      <c r="C429" s="38"/>
      <c r="D429" s="38"/>
      <c r="E429" s="38"/>
      <c r="F429" s="38"/>
      <c r="G429" s="38"/>
      <c r="H429" s="38"/>
      <c r="I429" s="38"/>
      <c r="J429" s="38"/>
      <c r="K429" s="38"/>
      <c r="L429" s="38"/>
      <c r="M429" s="38"/>
      <c r="N429" s="38"/>
      <c r="O429" s="38"/>
      <c r="P429" s="38"/>
      <c r="Q429" s="38"/>
      <c r="R429" s="38"/>
      <c r="S429" s="77" t="s">
        <v>391</v>
      </c>
      <c r="T429" s="76" t="s">
        <v>589</v>
      </c>
      <c r="Y429" s="41"/>
      <c r="Z429" s="41"/>
      <c r="AA429" s="41"/>
      <c r="AB429" s="41"/>
      <c r="AC429" s="41"/>
      <c r="AD429" s="224" t="s">
        <v>281</v>
      </c>
      <c r="AE429" s="224" t="s">
        <v>657</v>
      </c>
      <c r="AF429" s="225" t="s">
        <v>2052</v>
      </c>
      <c r="AG429" s="223" t="s">
        <v>2419</v>
      </c>
      <c r="AH429" s="199">
        <v>427</v>
      </c>
      <c r="AI429" s="195"/>
      <c r="AJ429" s="180"/>
      <c r="AK429" s="180"/>
      <c r="AL429" s="180"/>
      <c r="AM429" s="180"/>
      <c r="AN429" s="195"/>
      <c r="AO429" s="195"/>
      <c r="AP429" s="221"/>
      <c r="AQ429" s="195"/>
      <c r="AR429" s="195"/>
      <c r="AS429" s="40" t="s">
        <v>1455</v>
      </c>
      <c r="AT429" s="40"/>
      <c r="AU429" s="40" t="s">
        <v>4148</v>
      </c>
      <c r="AV429" s="40" t="s">
        <v>4382</v>
      </c>
      <c r="AW429" s="40" t="s">
        <v>150</v>
      </c>
      <c r="AX429" s="38"/>
      <c r="AY429" s="38"/>
      <c r="AZ429" s="38"/>
      <c r="BA429" s="38"/>
      <c r="BD429" s="107"/>
      <c r="BE429" s="107"/>
      <c r="BF429" s="107"/>
      <c r="BG429" s="107"/>
    </row>
    <row r="430" spans="1:59" ht="13.5" customHeight="1" x14ac:dyDescent="0.25">
      <c r="A430" s="38"/>
      <c r="B430" s="38"/>
      <c r="C430" s="38"/>
      <c r="D430" s="38"/>
      <c r="E430" s="38"/>
      <c r="F430" s="38"/>
      <c r="G430" s="38"/>
      <c r="H430" s="38"/>
      <c r="I430" s="38"/>
      <c r="J430" s="38"/>
      <c r="K430" s="38"/>
      <c r="L430" s="38"/>
      <c r="M430" s="38"/>
      <c r="N430" s="38"/>
      <c r="O430" s="38"/>
      <c r="P430" s="38"/>
      <c r="Q430" s="38"/>
      <c r="R430" s="38"/>
      <c r="S430" s="77" t="s">
        <v>392</v>
      </c>
      <c r="T430" s="76" t="s">
        <v>554</v>
      </c>
      <c r="Y430" s="41"/>
      <c r="Z430" s="41"/>
      <c r="AA430" s="41"/>
      <c r="AB430" s="41"/>
      <c r="AC430" s="41"/>
      <c r="AD430" s="224" t="s">
        <v>281</v>
      </c>
      <c r="AE430" s="224" t="s">
        <v>633</v>
      </c>
      <c r="AF430" s="225" t="s">
        <v>2052</v>
      </c>
      <c r="AG430" s="223" t="s">
        <v>2420</v>
      </c>
      <c r="AH430" s="199">
        <v>428</v>
      </c>
      <c r="AI430" s="195"/>
      <c r="AJ430" s="180"/>
      <c r="AK430" s="180"/>
      <c r="AL430" s="180"/>
      <c r="AM430" s="180"/>
      <c r="AN430" s="195"/>
      <c r="AO430" s="195"/>
      <c r="AP430" s="221"/>
      <c r="AQ430" s="195"/>
      <c r="AR430" s="195"/>
      <c r="AS430" s="40" t="s">
        <v>3222</v>
      </c>
      <c r="AT430" s="40"/>
      <c r="AU430" s="40" t="s">
        <v>3223</v>
      </c>
      <c r="AV430" s="40" t="s">
        <v>3224</v>
      </c>
      <c r="AW430" s="40" t="s">
        <v>2773</v>
      </c>
      <c r="AX430" s="38"/>
      <c r="AY430" s="38"/>
      <c r="AZ430" s="38"/>
      <c r="BA430" s="38"/>
      <c r="BD430" s="107"/>
      <c r="BE430" s="107"/>
      <c r="BF430" s="107"/>
      <c r="BG430" s="107"/>
    </row>
    <row r="431" spans="1:59" ht="13.5" customHeight="1" x14ac:dyDescent="0.25">
      <c r="A431" s="38"/>
      <c r="B431" s="38"/>
      <c r="C431" s="38"/>
      <c r="D431" s="38"/>
      <c r="E431" s="38"/>
      <c r="F431" s="38"/>
      <c r="G431" s="38"/>
      <c r="H431" s="38"/>
      <c r="I431" s="38"/>
      <c r="J431" s="38"/>
      <c r="K431" s="38"/>
      <c r="L431" s="38"/>
      <c r="M431" s="38"/>
      <c r="N431" s="38"/>
      <c r="O431" s="38"/>
      <c r="P431" s="38"/>
      <c r="Q431" s="38"/>
      <c r="R431" s="38"/>
      <c r="S431" s="77" t="s">
        <v>3997</v>
      </c>
      <c r="T431" s="76"/>
      <c r="Y431" s="41"/>
      <c r="Z431" s="41"/>
      <c r="AA431" s="41"/>
      <c r="AB431" s="41"/>
      <c r="AC431" s="41"/>
      <c r="AD431" s="224" t="s">
        <v>281</v>
      </c>
      <c r="AE431" s="224" t="s">
        <v>708</v>
      </c>
      <c r="AF431" s="225" t="s">
        <v>2052</v>
      </c>
      <c r="AG431" s="223" t="s">
        <v>2421</v>
      </c>
      <c r="AH431" s="199">
        <v>429</v>
      </c>
      <c r="AI431" s="195"/>
      <c r="AJ431" s="180"/>
      <c r="AK431" s="180"/>
      <c r="AL431" s="180"/>
      <c r="AM431" s="180"/>
      <c r="AN431" s="195"/>
      <c r="AO431" s="195"/>
      <c r="AP431" s="221"/>
      <c r="AQ431" s="195"/>
      <c r="AR431" s="195"/>
      <c r="AS431" s="40" t="s">
        <v>1456</v>
      </c>
      <c r="AT431" s="40"/>
      <c r="AU431" s="40" t="s">
        <v>4039</v>
      </c>
      <c r="AV431" s="40" t="s">
        <v>4383</v>
      </c>
      <c r="AW431" s="40" t="s">
        <v>146</v>
      </c>
      <c r="AX431" s="38"/>
      <c r="AY431" s="38"/>
      <c r="AZ431" s="38"/>
      <c r="BA431" s="38"/>
      <c r="BD431" s="107"/>
      <c r="BE431" s="107"/>
      <c r="BF431" s="107"/>
      <c r="BG431" s="107"/>
    </row>
    <row r="432" spans="1:59" ht="13.5" customHeight="1" x14ac:dyDescent="0.25">
      <c r="A432" s="38"/>
      <c r="B432" s="38"/>
      <c r="C432" s="38"/>
      <c r="D432" s="38"/>
      <c r="E432" s="38"/>
      <c r="F432" s="38"/>
      <c r="G432" s="38"/>
      <c r="H432" s="38"/>
      <c r="I432" s="38"/>
      <c r="J432" s="38"/>
      <c r="K432" s="38"/>
      <c r="L432" s="38"/>
      <c r="M432" s="38"/>
      <c r="N432" s="38"/>
      <c r="O432" s="38"/>
      <c r="P432" s="38"/>
      <c r="Q432" s="38"/>
      <c r="R432" s="38"/>
      <c r="S432" s="77" t="s">
        <v>393</v>
      </c>
      <c r="T432" s="76" t="s">
        <v>549</v>
      </c>
      <c r="Y432" s="41"/>
      <c r="Z432" s="41"/>
      <c r="AA432" s="41"/>
      <c r="AB432" s="41"/>
      <c r="AC432" s="41"/>
      <c r="AD432" s="224" t="s">
        <v>281</v>
      </c>
      <c r="AE432" s="224" t="s">
        <v>710</v>
      </c>
      <c r="AF432" s="225" t="s">
        <v>2052</v>
      </c>
      <c r="AG432" s="223" t="s">
        <v>2422</v>
      </c>
      <c r="AH432" s="199">
        <v>430</v>
      </c>
      <c r="AI432" s="195"/>
      <c r="AJ432" s="180"/>
      <c r="AK432" s="180"/>
      <c r="AL432" s="180"/>
      <c r="AM432" s="180"/>
      <c r="AN432" s="195"/>
      <c r="AO432" s="195"/>
      <c r="AP432" s="221"/>
      <c r="AQ432" s="195"/>
      <c r="AR432" s="195"/>
      <c r="AS432" s="40" t="s">
        <v>3225</v>
      </c>
      <c r="AT432" s="40"/>
      <c r="AU432" s="40" t="s">
        <v>3226</v>
      </c>
      <c r="AV432" s="40" t="s">
        <v>3227</v>
      </c>
      <c r="AW432" s="40" t="s">
        <v>2752</v>
      </c>
      <c r="AX432" s="38"/>
      <c r="AY432" s="38"/>
      <c r="AZ432" s="38"/>
      <c r="BA432" s="38"/>
      <c r="BD432" s="107"/>
      <c r="BE432" s="107"/>
      <c r="BF432" s="107"/>
      <c r="BG432" s="107"/>
    </row>
    <row r="433" spans="1:59" ht="13.5" customHeight="1" x14ac:dyDescent="0.25">
      <c r="A433" s="38"/>
      <c r="B433" s="38"/>
      <c r="C433" s="38"/>
      <c r="D433" s="38"/>
      <c r="E433" s="38"/>
      <c r="F433" s="38"/>
      <c r="G433" s="38"/>
      <c r="H433" s="38"/>
      <c r="I433" s="38"/>
      <c r="J433" s="38"/>
      <c r="K433" s="38"/>
      <c r="L433" s="38"/>
      <c r="M433" s="38"/>
      <c r="N433" s="38"/>
      <c r="O433" s="38"/>
      <c r="P433" s="38"/>
      <c r="Q433" s="38"/>
      <c r="R433" s="38"/>
      <c r="S433" s="77" t="s">
        <v>3802</v>
      </c>
      <c r="T433" s="76"/>
      <c r="Y433" s="41"/>
      <c r="Z433" s="41"/>
      <c r="AA433" s="41"/>
      <c r="AB433" s="41"/>
      <c r="AC433" s="41"/>
      <c r="AD433" s="224" t="s">
        <v>281</v>
      </c>
      <c r="AE433" s="224" t="s">
        <v>714</v>
      </c>
      <c r="AF433" s="225" t="s">
        <v>2052</v>
      </c>
      <c r="AG433" s="223" t="s">
        <v>2423</v>
      </c>
      <c r="AH433" s="199">
        <v>431</v>
      </c>
      <c r="AI433" s="195"/>
      <c r="AJ433" s="180"/>
      <c r="AK433" s="180"/>
      <c r="AL433" s="180"/>
      <c r="AM433" s="180"/>
      <c r="AN433" s="195"/>
      <c r="AO433" s="195"/>
      <c r="AP433" s="221"/>
      <c r="AQ433" s="195"/>
      <c r="AR433" s="195"/>
      <c r="AS433" s="40" t="s">
        <v>3228</v>
      </c>
      <c r="AT433" s="40"/>
      <c r="AU433" s="40" t="s">
        <v>3229</v>
      </c>
      <c r="AV433" s="40" t="s">
        <v>3230</v>
      </c>
      <c r="AW433" s="40" t="s">
        <v>2770</v>
      </c>
      <c r="AX433" s="38"/>
      <c r="AY433" s="38"/>
      <c r="AZ433" s="38"/>
      <c r="BA433" s="38"/>
      <c r="BD433" s="107"/>
      <c r="BE433" s="107"/>
      <c r="BF433" s="107"/>
      <c r="BG433" s="107"/>
    </row>
    <row r="434" spans="1:59" ht="13.5" customHeight="1" x14ac:dyDescent="0.25">
      <c r="A434" s="38"/>
      <c r="B434" s="38"/>
      <c r="C434" s="38"/>
      <c r="D434" s="38"/>
      <c r="E434" s="38"/>
      <c r="F434" s="38"/>
      <c r="G434" s="38"/>
      <c r="H434" s="38"/>
      <c r="I434" s="38"/>
      <c r="J434" s="38"/>
      <c r="K434" s="38"/>
      <c r="L434" s="38"/>
      <c r="M434" s="38"/>
      <c r="N434" s="38"/>
      <c r="O434" s="38"/>
      <c r="P434" s="38"/>
      <c r="Q434" s="38"/>
      <c r="R434" s="38"/>
      <c r="S434" s="77" t="s">
        <v>3998</v>
      </c>
      <c r="T434" s="76"/>
      <c r="Y434" s="41"/>
      <c r="Z434" s="41"/>
      <c r="AA434" s="41"/>
      <c r="AB434" s="41"/>
      <c r="AC434" s="41"/>
      <c r="AD434" s="224" t="s">
        <v>281</v>
      </c>
      <c r="AE434" s="224" t="s">
        <v>658</v>
      </c>
      <c r="AF434" s="225" t="s">
        <v>2052</v>
      </c>
      <c r="AG434" s="223" t="s">
        <v>2424</v>
      </c>
      <c r="AH434" s="199">
        <v>432</v>
      </c>
      <c r="AI434" s="195"/>
      <c r="AJ434" s="180"/>
      <c r="AK434" s="180"/>
      <c r="AL434" s="180"/>
      <c r="AM434" s="180"/>
      <c r="AN434" s="195"/>
      <c r="AO434" s="195"/>
      <c r="AP434" s="221"/>
      <c r="AQ434" s="195"/>
      <c r="AR434" s="195"/>
      <c r="AS434" s="40" t="s">
        <v>1457</v>
      </c>
      <c r="AT434" s="40"/>
      <c r="AU434" s="40" t="s">
        <v>525</v>
      </c>
      <c r="AV434" s="40" t="s">
        <v>4384</v>
      </c>
      <c r="AW434" s="40" t="s">
        <v>119</v>
      </c>
      <c r="AX434" s="38"/>
      <c r="AY434" s="38"/>
      <c r="AZ434" s="38"/>
      <c r="BA434" s="38"/>
      <c r="BD434" s="107"/>
      <c r="BE434" s="107"/>
      <c r="BF434" s="107"/>
      <c r="BG434" s="107"/>
    </row>
    <row r="435" spans="1:59" ht="13.5" customHeight="1" x14ac:dyDescent="0.25">
      <c r="A435" s="38"/>
      <c r="B435" s="38"/>
      <c r="C435" s="38"/>
      <c r="D435" s="38"/>
      <c r="E435" s="38"/>
      <c r="F435" s="38"/>
      <c r="G435" s="38"/>
      <c r="H435" s="38"/>
      <c r="I435" s="38"/>
      <c r="J435" s="38"/>
      <c r="K435" s="38"/>
      <c r="L435" s="38"/>
      <c r="M435" s="38"/>
      <c r="N435" s="38"/>
      <c r="O435" s="38"/>
      <c r="P435" s="38"/>
      <c r="Q435" s="38"/>
      <c r="R435" s="38"/>
      <c r="S435" s="77" t="s">
        <v>3076</v>
      </c>
      <c r="T435" s="76"/>
      <c r="Y435" s="41"/>
      <c r="Z435" s="41"/>
      <c r="AA435" s="41"/>
      <c r="AB435" s="41"/>
      <c r="AC435" s="41"/>
      <c r="AD435" s="224" t="s">
        <v>281</v>
      </c>
      <c r="AE435" s="224" t="s">
        <v>687</v>
      </c>
      <c r="AF435" s="225" t="s">
        <v>2052</v>
      </c>
      <c r="AG435" s="223" t="s">
        <v>2425</v>
      </c>
      <c r="AH435" s="199">
        <v>433</v>
      </c>
      <c r="AI435" s="195"/>
      <c r="AJ435" s="180"/>
      <c r="AK435" s="180"/>
      <c r="AL435" s="180"/>
      <c r="AM435" s="180"/>
      <c r="AN435" s="195"/>
      <c r="AO435" s="195"/>
      <c r="AP435" s="221"/>
      <c r="AQ435" s="195"/>
      <c r="AR435" s="195"/>
      <c r="AS435" s="40" t="s">
        <v>1458</v>
      </c>
      <c r="AT435" s="40"/>
      <c r="AU435" s="40" t="s">
        <v>437</v>
      </c>
      <c r="AV435" s="40" t="s">
        <v>4385</v>
      </c>
      <c r="AW435" s="40" t="s">
        <v>156</v>
      </c>
      <c r="AX435" s="38"/>
      <c r="AY435" s="38"/>
      <c r="AZ435" s="38"/>
      <c r="BA435" s="38"/>
      <c r="BD435" s="107"/>
      <c r="BE435" s="107"/>
      <c r="BF435" s="107"/>
      <c r="BG435" s="107"/>
    </row>
    <row r="436" spans="1:59" ht="13.5" customHeight="1" x14ac:dyDescent="0.25">
      <c r="A436" s="38"/>
      <c r="B436" s="38"/>
      <c r="C436" s="38"/>
      <c r="D436" s="38"/>
      <c r="E436" s="38"/>
      <c r="F436" s="38"/>
      <c r="G436" s="38"/>
      <c r="H436" s="38"/>
      <c r="I436" s="38"/>
      <c r="J436" s="38"/>
      <c r="K436" s="38"/>
      <c r="L436" s="38"/>
      <c r="M436" s="38"/>
      <c r="N436" s="38"/>
      <c r="O436" s="38"/>
      <c r="P436" s="38"/>
      <c r="Q436" s="38"/>
      <c r="R436" s="38"/>
      <c r="S436" s="77" t="s">
        <v>3066</v>
      </c>
      <c r="T436" s="76"/>
      <c r="Y436" s="41"/>
      <c r="Z436" s="41"/>
      <c r="AA436" s="41"/>
      <c r="AB436" s="41"/>
      <c r="AC436" s="41"/>
      <c r="AD436" s="224" t="s">
        <v>281</v>
      </c>
      <c r="AE436" s="224" t="s">
        <v>688</v>
      </c>
      <c r="AF436" s="225" t="s">
        <v>2052</v>
      </c>
      <c r="AG436" s="223" t="s">
        <v>2426</v>
      </c>
      <c r="AH436" s="199">
        <v>434</v>
      </c>
      <c r="AI436" s="195"/>
      <c r="AJ436" s="180"/>
      <c r="AK436" s="180"/>
      <c r="AL436" s="180"/>
      <c r="AM436" s="180"/>
      <c r="AN436" s="195"/>
      <c r="AO436" s="195"/>
      <c r="AP436" s="221"/>
      <c r="AQ436" s="195"/>
      <c r="AR436" s="195"/>
      <c r="AS436" s="40" t="s">
        <v>1459</v>
      </c>
      <c r="AT436" s="40"/>
      <c r="AU436" s="40" t="s">
        <v>3857</v>
      </c>
      <c r="AV436" s="40" t="s">
        <v>4386</v>
      </c>
      <c r="AW436" s="40" t="s">
        <v>182</v>
      </c>
      <c r="AX436" s="38"/>
      <c r="AY436" s="38"/>
      <c r="AZ436" s="38"/>
      <c r="BA436" s="38"/>
      <c r="BD436" s="107"/>
      <c r="BE436" s="107"/>
      <c r="BF436" s="107"/>
      <c r="BG436" s="107"/>
    </row>
    <row r="437" spans="1:59" ht="13.5" customHeight="1" x14ac:dyDescent="0.25">
      <c r="A437" s="38"/>
      <c r="B437" s="38"/>
      <c r="C437" s="38"/>
      <c r="D437" s="38"/>
      <c r="E437" s="38"/>
      <c r="F437" s="38"/>
      <c r="G437" s="38"/>
      <c r="H437" s="38"/>
      <c r="I437" s="38"/>
      <c r="J437" s="38"/>
      <c r="K437" s="38"/>
      <c r="L437" s="38"/>
      <c r="M437" s="38"/>
      <c r="N437" s="38"/>
      <c r="O437" s="38"/>
      <c r="P437" s="38"/>
      <c r="Q437" s="38"/>
      <c r="R437" s="38"/>
      <c r="S437" s="77" t="s">
        <v>3068</v>
      </c>
      <c r="T437" s="76"/>
      <c r="Y437" s="41"/>
      <c r="Z437" s="41"/>
      <c r="AA437" s="41"/>
      <c r="AB437" s="41"/>
      <c r="AC437" s="41"/>
      <c r="AD437" s="224" t="s">
        <v>281</v>
      </c>
      <c r="AE437" s="224" t="s">
        <v>2327</v>
      </c>
      <c r="AF437" s="225" t="s">
        <v>2052</v>
      </c>
      <c r="AG437" s="223" t="s">
        <v>2427</v>
      </c>
      <c r="AH437" s="199">
        <v>435</v>
      </c>
      <c r="AI437" s="195"/>
      <c r="AJ437" s="180"/>
      <c r="AK437" s="180"/>
      <c r="AL437" s="180"/>
      <c r="AM437" s="180"/>
      <c r="AN437" s="195"/>
      <c r="AO437" s="195"/>
      <c r="AP437" s="221"/>
      <c r="AQ437" s="195"/>
      <c r="AR437" s="195"/>
      <c r="AS437" s="40" t="s">
        <v>1460</v>
      </c>
      <c r="AT437" s="40"/>
      <c r="AU437" s="40" t="s">
        <v>3231</v>
      </c>
      <c r="AV437" s="40" t="s">
        <v>1994</v>
      </c>
      <c r="AW437" s="40"/>
      <c r="AX437" s="38"/>
      <c r="AY437" s="38"/>
      <c r="AZ437" s="38"/>
      <c r="BA437" s="38"/>
      <c r="BD437" s="107"/>
      <c r="BE437" s="107"/>
      <c r="BF437" s="107"/>
      <c r="BG437" s="107"/>
    </row>
    <row r="438" spans="1:59" ht="13.5" customHeight="1" x14ac:dyDescent="0.25">
      <c r="A438" s="38"/>
      <c r="B438" s="38"/>
      <c r="C438" s="38"/>
      <c r="D438" s="38"/>
      <c r="E438" s="38"/>
      <c r="F438" s="38"/>
      <c r="G438" s="38"/>
      <c r="H438" s="38"/>
      <c r="I438" s="38"/>
      <c r="J438" s="38"/>
      <c r="K438" s="38"/>
      <c r="L438" s="38"/>
      <c r="M438" s="38"/>
      <c r="N438" s="38"/>
      <c r="O438" s="38"/>
      <c r="P438" s="38"/>
      <c r="Q438" s="38"/>
      <c r="R438" s="38"/>
      <c r="S438" s="77" t="s">
        <v>394</v>
      </c>
      <c r="T438" s="76" t="s">
        <v>552</v>
      </c>
      <c r="Y438" s="41"/>
      <c r="Z438" s="41"/>
      <c r="AA438" s="41"/>
      <c r="AB438" s="41"/>
      <c r="AC438" s="41"/>
      <c r="AD438" s="224" t="s">
        <v>281</v>
      </c>
      <c r="AE438" s="224" t="s">
        <v>711</v>
      </c>
      <c r="AF438" s="225" t="s">
        <v>2052</v>
      </c>
      <c r="AG438" s="223" t="s">
        <v>2428</v>
      </c>
      <c r="AH438" s="199">
        <v>436</v>
      </c>
      <c r="AI438" s="195"/>
      <c r="AJ438" s="180"/>
      <c r="AK438" s="180"/>
      <c r="AL438" s="180"/>
      <c r="AM438" s="180"/>
      <c r="AN438" s="195"/>
      <c r="AO438" s="195"/>
      <c r="AP438" s="221"/>
      <c r="AQ438" s="195"/>
      <c r="AR438" s="195"/>
      <c r="AS438" s="40" t="s">
        <v>1179</v>
      </c>
      <c r="AT438" s="40"/>
      <c r="AU438" s="40" t="s">
        <v>4013</v>
      </c>
      <c r="AV438" s="40" t="s">
        <v>4387</v>
      </c>
      <c r="AW438" s="40" t="s">
        <v>1461</v>
      </c>
      <c r="AX438" s="38"/>
      <c r="AY438" s="38"/>
      <c r="AZ438" s="38"/>
      <c r="BA438" s="38"/>
      <c r="BD438" s="107"/>
      <c r="BE438" s="107"/>
      <c r="BF438" s="107"/>
      <c r="BG438" s="107"/>
    </row>
    <row r="439" spans="1:59" ht="13.5" customHeight="1" x14ac:dyDescent="0.25">
      <c r="A439" s="38"/>
      <c r="B439" s="38"/>
      <c r="C439" s="38"/>
      <c r="D439" s="38"/>
      <c r="E439" s="38"/>
      <c r="F439" s="38"/>
      <c r="G439" s="38"/>
      <c r="H439" s="38"/>
      <c r="I439" s="38"/>
      <c r="J439" s="38"/>
      <c r="K439" s="38"/>
      <c r="L439" s="38"/>
      <c r="M439" s="38"/>
      <c r="N439" s="38"/>
      <c r="O439" s="38"/>
      <c r="P439" s="38"/>
      <c r="Q439" s="38"/>
      <c r="R439" s="38"/>
      <c r="S439" s="77" t="s">
        <v>395</v>
      </c>
      <c r="T439" s="76" t="s">
        <v>549</v>
      </c>
      <c r="Y439" s="41"/>
      <c r="Z439" s="41"/>
      <c r="AA439" s="41"/>
      <c r="AB439" s="41"/>
      <c r="AC439" s="41"/>
      <c r="AD439" s="224" t="s">
        <v>281</v>
      </c>
      <c r="AE439" s="224" t="s">
        <v>2058</v>
      </c>
      <c r="AF439" s="225" t="s">
        <v>2053</v>
      </c>
      <c r="AG439" s="223" t="s">
        <v>2248</v>
      </c>
      <c r="AH439" s="199">
        <v>437</v>
      </c>
      <c r="AI439" s="195"/>
      <c r="AJ439" s="180"/>
      <c r="AK439" s="180"/>
      <c r="AL439" s="180"/>
      <c r="AM439" s="180"/>
      <c r="AN439" s="195"/>
      <c r="AO439" s="195"/>
      <c r="AP439" s="221"/>
      <c r="AQ439" s="195"/>
      <c r="AR439" s="195"/>
      <c r="AS439" s="40" t="s">
        <v>1180</v>
      </c>
      <c r="AT439" s="40"/>
      <c r="AU439" s="40" t="s">
        <v>4042</v>
      </c>
      <c r="AV439" s="40" t="s">
        <v>4388</v>
      </c>
      <c r="AW439" s="40" t="s">
        <v>120</v>
      </c>
      <c r="AX439" s="38"/>
      <c r="AY439" s="38"/>
      <c r="AZ439" s="38"/>
      <c r="BA439" s="38"/>
      <c r="BD439" s="107"/>
      <c r="BE439" s="107"/>
      <c r="BF439" s="107"/>
      <c r="BG439" s="107"/>
    </row>
    <row r="440" spans="1:59" ht="13.5" customHeight="1" x14ac:dyDescent="0.25">
      <c r="A440" s="38"/>
      <c r="B440" s="38"/>
      <c r="C440" s="38"/>
      <c r="D440" s="38"/>
      <c r="E440" s="38"/>
      <c r="F440" s="38"/>
      <c r="G440" s="38"/>
      <c r="H440" s="38"/>
      <c r="I440" s="38"/>
      <c r="J440" s="38"/>
      <c r="K440" s="38"/>
      <c r="L440" s="38"/>
      <c r="M440" s="38"/>
      <c r="N440" s="38"/>
      <c r="O440" s="38"/>
      <c r="P440" s="38"/>
      <c r="Q440" s="38"/>
      <c r="R440" s="38"/>
      <c r="S440" s="77" t="s">
        <v>396</v>
      </c>
      <c r="T440" s="76" t="s">
        <v>549</v>
      </c>
      <c r="Y440" s="41"/>
      <c r="Z440" s="41"/>
      <c r="AA440" s="41"/>
      <c r="AB440" s="41"/>
      <c r="AC440" s="41"/>
      <c r="AD440" s="224" t="s">
        <v>281</v>
      </c>
      <c r="AE440" s="224" t="s">
        <v>680</v>
      </c>
      <c r="AF440" s="225" t="s">
        <v>2053</v>
      </c>
      <c r="AG440" s="223" t="s">
        <v>2429</v>
      </c>
      <c r="AH440" s="199">
        <v>438</v>
      </c>
      <c r="AI440" s="195"/>
      <c r="AJ440" s="180"/>
      <c r="AK440" s="180"/>
      <c r="AL440" s="180"/>
      <c r="AM440" s="180"/>
      <c r="AN440" s="195"/>
      <c r="AO440" s="195"/>
      <c r="AP440" s="221"/>
      <c r="AQ440" s="195"/>
      <c r="AR440" s="195"/>
      <c r="AS440" s="40" t="s">
        <v>3232</v>
      </c>
      <c r="AT440" s="40"/>
      <c r="AU440" s="40" t="s">
        <v>3233</v>
      </c>
      <c r="AV440" s="40" t="s">
        <v>3234</v>
      </c>
      <c r="AW440" s="40" t="s">
        <v>2752</v>
      </c>
      <c r="AX440" s="38"/>
      <c r="AY440" s="38"/>
      <c r="AZ440" s="38"/>
      <c r="BA440" s="38"/>
      <c r="BD440" s="107"/>
      <c r="BE440" s="107"/>
      <c r="BF440" s="107"/>
      <c r="BG440" s="107"/>
    </row>
    <row r="441" spans="1:59" ht="13.5" customHeight="1" x14ac:dyDescent="0.25">
      <c r="A441" s="38"/>
      <c r="B441" s="38"/>
      <c r="C441" s="38"/>
      <c r="D441" s="38"/>
      <c r="E441" s="38"/>
      <c r="F441" s="38"/>
      <c r="G441" s="38"/>
      <c r="H441" s="38"/>
      <c r="I441" s="38"/>
      <c r="J441" s="38"/>
      <c r="K441" s="38"/>
      <c r="L441" s="38"/>
      <c r="M441" s="38"/>
      <c r="N441" s="38"/>
      <c r="O441" s="38"/>
      <c r="P441" s="38"/>
      <c r="Q441" s="38"/>
      <c r="R441" s="38"/>
      <c r="S441" s="77" t="s">
        <v>397</v>
      </c>
      <c r="T441" s="76" t="s">
        <v>304</v>
      </c>
      <c r="Y441" s="41"/>
      <c r="Z441" s="41"/>
      <c r="AA441" s="41"/>
      <c r="AB441" s="41"/>
      <c r="AC441" s="41"/>
      <c r="AD441" s="224" t="s">
        <v>281</v>
      </c>
      <c r="AE441" s="224" t="s">
        <v>712</v>
      </c>
      <c r="AF441" s="225" t="s">
        <v>2053</v>
      </c>
      <c r="AG441" s="223" t="s">
        <v>2430</v>
      </c>
      <c r="AH441" s="199">
        <v>439</v>
      </c>
      <c r="AI441" s="195"/>
      <c r="AJ441" s="180"/>
      <c r="AK441" s="180"/>
      <c r="AL441" s="180"/>
      <c r="AM441" s="180"/>
      <c r="AN441" s="195"/>
      <c r="AO441" s="195"/>
      <c r="AP441" s="221"/>
      <c r="AQ441" s="195"/>
      <c r="AR441" s="195"/>
      <c r="AS441" s="40" t="s">
        <v>1181</v>
      </c>
      <c r="AT441" s="40"/>
      <c r="AU441" s="40" t="s">
        <v>4041</v>
      </c>
      <c r="AV441" s="40" t="s">
        <v>4389</v>
      </c>
      <c r="AW441" s="40" t="s">
        <v>129</v>
      </c>
      <c r="AX441" s="38"/>
      <c r="AY441" s="38"/>
      <c r="AZ441" s="38"/>
      <c r="BA441" s="38"/>
      <c r="BD441" s="107"/>
      <c r="BE441" s="107"/>
      <c r="BF441" s="107"/>
      <c r="BG441" s="107"/>
    </row>
    <row r="442" spans="1:59" ht="13.5" customHeight="1" x14ac:dyDescent="0.25">
      <c r="A442" s="38"/>
      <c r="B442" s="38"/>
      <c r="C442" s="38"/>
      <c r="D442" s="38"/>
      <c r="E442" s="38"/>
      <c r="F442" s="38"/>
      <c r="G442" s="38"/>
      <c r="H442" s="38"/>
      <c r="I442" s="38"/>
      <c r="J442" s="38"/>
      <c r="K442" s="38"/>
      <c r="L442" s="38"/>
      <c r="M442" s="38"/>
      <c r="N442" s="38"/>
      <c r="O442" s="38"/>
      <c r="P442" s="38"/>
      <c r="Q442" s="38"/>
      <c r="R442" s="38"/>
      <c r="S442" s="77" t="s">
        <v>3073</v>
      </c>
      <c r="T442" s="76"/>
      <c r="Y442" s="41"/>
      <c r="Z442" s="41"/>
      <c r="AA442" s="41"/>
      <c r="AB442" s="41"/>
      <c r="AC442" s="41"/>
      <c r="AD442" s="224" t="s">
        <v>281</v>
      </c>
      <c r="AE442" s="224" t="s">
        <v>2431</v>
      </c>
      <c r="AF442" s="225" t="s">
        <v>2053</v>
      </c>
      <c r="AG442" s="223" t="s">
        <v>2432</v>
      </c>
      <c r="AH442" s="199">
        <v>440</v>
      </c>
      <c r="AI442" s="195"/>
      <c r="AJ442" s="180"/>
      <c r="AK442" s="180"/>
      <c r="AL442" s="180"/>
      <c r="AM442" s="180"/>
      <c r="AN442" s="195"/>
      <c r="AO442" s="195"/>
      <c r="AP442" s="221"/>
      <c r="AQ442" s="195"/>
      <c r="AR442" s="195"/>
      <c r="AS442" s="40" t="s">
        <v>3235</v>
      </c>
      <c r="AT442" s="40"/>
      <c r="AU442" s="40" t="s">
        <v>3236</v>
      </c>
      <c r="AV442" s="40" t="s">
        <v>3237</v>
      </c>
      <c r="AW442" s="40" t="s">
        <v>2773</v>
      </c>
      <c r="AX442" s="38"/>
      <c r="AY442" s="38"/>
      <c r="AZ442" s="38"/>
      <c r="BA442" s="38"/>
      <c r="BD442" s="107"/>
      <c r="BE442" s="107"/>
      <c r="BF442" s="107"/>
      <c r="BG442" s="107"/>
    </row>
    <row r="443" spans="1:59" ht="13.5" customHeight="1" x14ac:dyDescent="0.25">
      <c r="A443" s="38"/>
      <c r="B443" s="38"/>
      <c r="C443" s="38"/>
      <c r="D443" s="38"/>
      <c r="E443" s="38"/>
      <c r="F443" s="38"/>
      <c r="G443" s="38"/>
      <c r="H443" s="38"/>
      <c r="I443" s="38"/>
      <c r="J443" s="38"/>
      <c r="K443" s="38"/>
      <c r="L443" s="38"/>
      <c r="M443" s="38"/>
      <c r="N443" s="38"/>
      <c r="O443" s="38"/>
      <c r="P443" s="38"/>
      <c r="Q443" s="38"/>
      <c r="R443" s="38"/>
      <c r="S443" s="77" t="s">
        <v>3433</v>
      </c>
      <c r="T443" s="76"/>
      <c r="Y443" s="41"/>
      <c r="Z443" s="41"/>
      <c r="AA443" s="41"/>
      <c r="AB443" s="41"/>
      <c r="AC443" s="41"/>
      <c r="AD443" s="224" t="s">
        <v>281</v>
      </c>
      <c r="AE443" s="224" t="s">
        <v>2433</v>
      </c>
      <c r="AF443" s="225" t="s">
        <v>2053</v>
      </c>
      <c r="AG443" s="223" t="s">
        <v>2434</v>
      </c>
      <c r="AH443" s="199">
        <v>441</v>
      </c>
      <c r="AI443" s="195"/>
      <c r="AJ443" s="180"/>
      <c r="AK443" s="180"/>
      <c r="AL443" s="180"/>
      <c r="AM443" s="180"/>
      <c r="AN443" s="195"/>
      <c r="AO443" s="195"/>
      <c r="AP443" s="221"/>
      <c r="AQ443" s="195"/>
      <c r="AR443" s="195"/>
      <c r="AS443" s="40" t="s">
        <v>3238</v>
      </c>
      <c r="AT443" s="40"/>
      <c r="AU443" s="40" t="s">
        <v>3239</v>
      </c>
      <c r="AV443" s="40" t="s">
        <v>3240</v>
      </c>
      <c r="AW443" s="40" t="s">
        <v>2773</v>
      </c>
      <c r="AX443" s="38"/>
      <c r="AY443" s="38"/>
      <c r="AZ443" s="38"/>
      <c r="BA443" s="38"/>
      <c r="BD443" s="107"/>
      <c r="BE443" s="107"/>
      <c r="BF443" s="107"/>
      <c r="BG443" s="107"/>
    </row>
    <row r="444" spans="1:59" ht="13.5" customHeight="1" x14ac:dyDescent="0.25">
      <c r="A444" s="38"/>
      <c r="B444" s="38"/>
      <c r="C444" s="38"/>
      <c r="D444" s="38"/>
      <c r="E444" s="38"/>
      <c r="F444" s="38"/>
      <c r="G444" s="38"/>
      <c r="H444" s="38"/>
      <c r="I444" s="38"/>
      <c r="J444" s="38"/>
      <c r="K444" s="38"/>
      <c r="L444" s="38"/>
      <c r="M444" s="38"/>
      <c r="N444" s="38"/>
      <c r="O444" s="38"/>
      <c r="P444" s="38"/>
      <c r="Q444" s="38"/>
      <c r="R444" s="38"/>
      <c r="S444" s="77" t="s">
        <v>398</v>
      </c>
      <c r="T444" s="76" t="s">
        <v>551</v>
      </c>
      <c r="Y444" s="41"/>
      <c r="Z444" s="41"/>
      <c r="AA444" s="41"/>
      <c r="AB444" s="41"/>
      <c r="AC444" s="41"/>
      <c r="AD444" s="224" t="s">
        <v>281</v>
      </c>
      <c r="AE444" s="224" t="s">
        <v>2250</v>
      </c>
      <c r="AF444" s="225" t="s">
        <v>2053</v>
      </c>
      <c r="AG444" s="223" t="s">
        <v>2435</v>
      </c>
      <c r="AH444" s="199">
        <v>442</v>
      </c>
      <c r="AI444" s="195"/>
      <c r="AJ444" s="180"/>
      <c r="AK444" s="180"/>
      <c r="AL444" s="180"/>
      <c r="AM444" s="180"/>
      <c r="AN444" s="195"/>
      <c r="AO444" s="195"/>
      <c r="AP444" s="221"/>
      <c r="AQ444" s="195"/>
      <c r="AR444" s="195"/>
      <c r="AS444" s="40" t="s">
        <v>1182</v>
      </c>
      <c r="AT444" s="40"/>
      <c r="AU444" s="40" t="s">
        <v>3880</v>
      </c>
      <c r="AV444" s="40" t="s">
        <v>4390</v>
      </c>
      <c r="AW444" s="40" t="s">
        <v>98</v>
      </c>
      <c r="AX444" s="38"/>
      <c r="AY444" s="38"/>
      <c r="AZ444" s="38"/>
      <c r="BA444" s="38"/>
      <c r="BD444" s="107"/>
      <c r="BE444" s="107"/>
      <c r="BF444" s="107"/>
      <c r="BG444" s="107"/>
    </row>
    <row r="445" spans="1:59" ht="13.5" customHeight="1" x14ac:dyDescent="0.25">
      <c r="A445" s="38"/>
      <c r="B445" s="38"/>
      <c r="C445" s="38"/>
      <c r="D445" s="38"/>
      <c r="E445" s="38"/>
      <c r="F445" s="38"/>
      <c r="G445" s="38"/>
      <c r="H445" s="38"/>
      <c r="I445" s="38"/>
      <c r="J445" s="38"/>
      <c r="K445" s="38"/>
      <c r="L445" s="38"/>
      <c r="M445" s="38"/>
      <c r="N445" s="38"/>
      <c r="O445" s="38"/>
      <c r="P445" s="38"/>
      <c r="Q445" s="38"/>
      <c r="R445" s="38"/>
      <c r="S445" s="77" t="s">
        <v>399</v>
      </c>
      <c r="T445" s="76" t="s">
        <v>589</v>
      </c>
      <c r="Y445" s="41"/>
      <c r="Z445" s="41"/>
      <c r="AA445" s="41"/>
      <c r="AB445" s="41"/>
      <c r="AC445" s="41"/>
      <c r="AD445" s="224" t="s">
        <v>281</v>
      </c>
      <c r="AE445" s="224" t="s">
        <v>2059</v>
      </c>
      <c r="AF445" s="225" t="s">
        <v>2093</v>
      </c>
      <c r="AG445" s="223" t="s">
        <v>2436</v>
      </c>
      <c r="AH445" s="199">
        <v>443</v>
      </c>
      <c r="AI445" s="195"/>
      <c r="AJ445" s="180"/>
      <c r="AK445" s="180"/>
      <c r="AL445" s="180"/>
      <c r="AM445" s="180"/>
      <c r="AN445" s="195"/>
      <c r="AO445" s="195"/>
      <c r="AP445" s="221"/>
      <c r="AQ445" s="195"/>
      <c r="AR445" s="195"/>
      <c r="AS445" s="40" t="s">
        <v>1462</v>
      </c>
      <c r="AT445" s="40"/>
      <c r="AU445" s="40" t="s">
        <v>345</v>
      </c>
      <c r="AV445" s="40" t="s">
        <v>1995</v>
      </c>
      <c r="AW445" s="40"/>
      <c r="AX445" s="38"/>
      <c r="AY445" s="38"/>
      <c r="AZ445" s="38"/>
      <c r="BA445" s="38"/>
      <c r="BD445" s="107"/>
      <c r="BE445" s="107"/>
      <c r="BF445" s="107"/>
      <c r="BG445" s="107"/>
    </row>
    <row r="446" spans="1:59" ht="13.5" customHeight="1" x14ac:dyDescent="0.25">
      <c r="A446" s="38"/>
      <c r="B446" s="38"/>
      <c r="C446" s="38"/>
      <c r="D446" s="38"/>
      <c r="E446" s="38"/>
      <c r="F446" s="38"/>
      <c r="G446" s="38"/>
      <c r="H446" s="38"/>
      <c r="I446" s="38"/>
      <c r="J446" s="38"/>
      <c r="K446" s="38"/>
      <c r="L446" s="38"/>
      <c r="M446" s="38"/>
      <c r="N446" s="38"/>
      <c r="O446" s="38"/>
      <c r="P446" s="38"/>
      <c r="Q446" s="38"/>
      <c r="R446" s="38"/>
      <c r="S446" s="77" t="s">
        <v>3083</v>
      </c>
      <c r="T446" s="76"/>
      <c r="Y446" s="41"/>
      <c r="Z446" s="41"/>
      <c r="AA446" s="41"/>
      <c r="AB446" s="41"/>
      <c r="AC446" s="41"/>
      <c r="AD446" s="224" t="s">
        <v>281</v>
      </c>
      <c r="AE446" s="224" t="s">
        <v>661</v>
      </c>
      <c r="AF446" s="225" t="s">
        <v>2093</v>
      </c>
      <c r="AG446" s="223" t="s">
        <v>2437</v>
      </c>
      <c r="AH446" s="199">
        <v>444</v>
      </c>
      <c r="AI446" s="195"/>
      <c r="AJ446" s="180"/>
      <c r="AK446" s="180"/>
      <c r="AL446" s="180"/>
      <c r="AM446" s="180"/>
      <c r="AN446" s="195"/>
      <c r="AO446" s="195"/>
      <c r="AP446" s="221"/>
      <c r="AQ446" s="195"/>
      <c r="AR446" s="195"/>
      <c r="AS446" s="40" t="s">
        <v>3241</v>
      </c>
      <c r="AT446" s="40"/>
      <c r="AU446" s="40" t="s">
        <v>3242</v>
      </c>
      <c r="AV446" s="40" t="s">
        <v>3243</v>
      </c>
      <c r="AW446" s="40" t="s">
        <v>2759</v>
      </c>
      <c r="AX446" s="38"/>
      <c r="AY446" s="38"/>
      <c r="AZ446" s="38"/>
      <c r="BA446" s="38"/>
      <c r="BD446" s="107"/>
      <c r="BE446" s="107"/>
      <c r="BF446" s="107"/>
      <c r="BG446" s="107"/>
    </row>
    <row r="447" spans="1:59" ht="13.5" customHeight="1" x14ac:dyDescent="0.25">
      <c r="A447" s="38"/>
      <c r="B447" s="38"/>
      <c r="C447" s="38"/>
      <c r="D447" s="38"/>
      <c r="E447" s="38"/>
      <c r="F447" s="38"/>
      <c r="G447" s="38"/>
      <c r="H447" s="38"/>
      <c r="I447" s="38"/>
      <c r="J447" s="38"/>
      <c r="K447" s="38"/>
      <c r="L447" s="38"/>
      <c r="M447" s="38"/>
      <c r="N447" s="38"/>
      <c r="O447" s="38"/>
      <c r="P447" s="38"/>
      <c r="Q447" s="38"/>
      <c r="R447" s="38"/>
      <c r="S447" s="77" t="s">
        <v>3056</v>
      </c>
      <c r="T447" s="76"/>
      <c r="Y447" s="41"/>
      <c r="Z447" s="41"/>
      <c r="AA447" s="41"/>
      <c r="AB447" s="41"/>
      <c r="AC447" s="41"/>
      <c r="AD447" s="224" t="s">
        <v>281</v>
      </c>
      <c r="AE447" s="224" t="s">
        <v>713</v>
      </c>
      <c r="AF447" s="225" t="s">
        <v>2093</v>
      </c>
      <c r="AG447" s="223" t="s">
        <v>2438</v>
      </c>
      <c r="AH447" s="199">
        <v>445</v>
      </c>
      <c r="AI447" s="195"/>
      <c r="AJ447" s="180"/>
      <c r="AK447" s="180"/>
      <c r="AL447" s="180"/>
      <c r="AM447" s="180"/>
      <c r="AN447" s="195"/>
      <c r="AO447" s="195"/>
      <c r="AP447" s="221"/>
      <c r="AQ447" s="195"/>
      <c r="AR447" s="195"/>
      <c r="AS447" s="40" t="s">
        <v>3244</v>
      </c>
      <c r="AT447" s="40"/>
      <c r="AU447" s="40" t="s">
        <v>3245</v>
      </c>
      <c r="AV447" s="40" t="s">
        <v>3246</v>
      </c>
      <c r="AW447" s="40" t="s">
        <v>2752</v>
      </c>
      <c r="AX447" s="38"/>
      <c r="AY447" s="38"/>
      <c r="AZ447" s="38"/>
      <c r="BA447" s="38"/>
      <c r="BD447" s="107"/>
      <c r="BE447" s="107"/>
      <c r="BF447" s="107"/>
      <c r="BG447" s="107"/>
    </row>
    <row r="448" spans="1:59" ht="13.5" customHeight="1" x14ac:dyDescent="0.25">
      <c r="A448" s="38"/>
      <c r="B448" s="38"/>
      <c r="C448" s="38"/>
      <c r="D448" s="38"/>
      <c r="E448" s="38"/>
      <c r="F448" s="38"/>
      <c r="G448" s="38"/>
      <c r="H448" s="38"/>
      <c r="I448" s="38"/>
      <c r="J448" s="38"/>
      <c r="K448" s="38"/>
      <c r="L448" s="38"/>
      <c r="M448" s="38"/>
      <c r="N448" s="38"/>
      <c r="O448" s="38"/>
      <c r="P448" s="38"/>
      <c r="Q448" s="38"/>
      <c r="R448" s="38"/>
      <c r="S448" s="77" t="s">
        <v>400</v>
      </c>
      <c r="T448" s="76" t="s">
        <v>549</v>
      </c>
      <c r="Y448" s="41"/>
      <c r="Z448" s="41"/>
      <c r="AA448" s="41"/>
      <c r="AB448" s="41"/>
      <c r="AC448" s="41"/>
      <c r="AD448" s="224" t="s">
        <v>281</v>
      </c>
      <c r="AE448" s="224" t="s">
        <v>662</v>
      </c>
      <c r="AF448" s="225" t="s">
        <v>2093</v>
      </c>
      <c r="AG448" s="223" t="s">
        <v>2439</v>
      </c>
      <c r="AH448" s="199">
        <v>446</v>
      </c>
      <c r="AI448" s="195"/>
      <c r="AJ448" s="180"/>
      <c r="AK448" s="180"/>
      <c r="AL448" s="180"/>
      <c r="AM448" s="180"/>
      <c r="AN448" s="195"/>
      <c r="AO448" s="195"/>
      <c r="AP448" s="221"/>
      <c r="AQ448" s="195"/>
      <c r="AR448" s="195"/>
      <c r="AS448" s="40" t="s">
        <v>3247</v>
      </c>
      <c r="AT448" s="40"/>
      <c r="AU448" s="40" t="s">
        <v>3248</v>
      </c>
      <c r="AV448" s="40" t="s">
        <v>3249</v>
      </c>
      <c r="AW448" s="40" t="s">
        <v>2752</v>
      </c>
      <c r="AX448" s="38"/>
      <c r="AY448" s="38"/>
      <c r="AZ448" s="38"/>
      <c r="BA448" s="38"/>
      <c r="BD448" s="107"/>
      <c r="BE448" s="107"/>
      <c r="BF448" s="107"/>
      <c r="BG448" s="107"/>
    </row>
    <row r="449" spans="1:59" ht="13.5" customHeight="1" x14ac:dyDescent="0.25">
      <c r="A449" s="38"/>
      <c r="B449" s="38"/>
      <c r="C449" s="38"/>
      <c r="D449" s="38"/>
      <c r="E449" s="38"/>
      <c r="F449" s="38"/>
      <c r="G449" s="38"/>
      <c r="H449" s="38"/>
      <c r="I449" s="38"/>
      <c r="J449" s="38"/>
      <c r="K449" s="38"/>
      <c r="L449" s="38"/>
      <c r="M449" s="38"/>
      <c r="N449" s="38"/>
      <c r="O449" s="38"/>
      <c r="P449" s="38"/>
      <c r="Q449" s="38"/>
      <c r="R449" s="38"/>
      <c r="S449" s="77" t="s">
        <v>3052</v>
      </c>
      <c r="T449" s="76"/>
      <c r="Y449" s="41"/>
      <c r="Z449" s="41"/>
      <c r="AA449" s="41"/>
      <c r="AB449" s="41"/>
      <c r="AC449" s="41"/>
      <c r="AD449" s="224" t="s">
        <v>281</v>
      </c>
      <c r="AE449" s="224" t="s">
        <v>2440</v>
      </c>
      <c r="AF449" s="225" t="s">
        <v>2110</v>
      </c>
      <c r="AG449" s="223" t="s">
        <v>3616</v>
      </c>
      <c r="AH449" s="199">
        <v>447</v>
      </c>
      <c r="AI449" s="195"/>
      <c r="AJ449" s="180"/>
      <c r="AK449" s="180"/>
      <c r="AL449" s="180"/>
      <c r="AM449" s="180"/>
      <c r="AN449" s="195"/>
      <c r="AO449" s="195"/>
      <c r="AP449" s="221"/>
      <c r="AQ449" s="195"/>
      <c r="AR449" s="195"/>
      <c r="AS449" s="40" t="s">
        <v>1463</v>
      </c>
      <c r="AT449" s="40"/>
      <c r="AU449" s="40" t="s">
        <v>4048</v>
      </c>
      <c r="AV449" s="40" t="s">
        <v>4391</v>
      </c>
      <c r="AW449" s="40" t="s">
        <v>204</v>
      </c>
      <c r="AX449" s="38"/>
      <c r="AY449" s="38"/>
      <c r="AZ449" s="38"/>
      <c r="BA449" s="38"/>
      <c r="BD449" s="107"/>
      <c r="BE449" s="107"/>
      <c r="BF449" s="107"/>
      <c r="BG449" s="107"/>
    </row>
    <row r="450" spans="1:59" ht="13.5" customHeight="1" x14ac:dyDescent="0.25">
      <c r="A450" s="38"/>
      <c r="B450" s="38"/>
      <c r="C450" s="38"/>
      <c r="D450" s="38"/>
      <c r="E450" s="38"/>
      <c r="F450" s="38"/>
      <c r="G450" s="38"/>
      <c r="H450" s="38"/>
      <c r="I450" s="38"/>
      <c r="J450" s="38"/>
      <c r="K450" s="38"/>
      <c r="L450" s="38"/>
      <c r="M450" s="38"/>
      <c r="N450" s="38"/>
      <c r="O450" s="38"/>
      <c r="P450" s="38"/>
      <c r="Q450" s="38"/>
      <c r="R450" s="38"/>
      <c r="S450" s="77" t="s">
        <v>3089</v>
      </c>
      <c r="T450" s="76"/>
      <c r="Y450" s="41"/>
      <c r="Z450" s="41"/>
      <c r="AA450" s="41"/>
      <c r="AB450" s="41"/>
      <c r="AC450" s="41"/>
      <c r="AD450" s="224" t="s">
        <v>281</v>
      </c>
      <c r="AE450" s="224" t="s">
        <v>2440</v>
      </c>
      <c r="AF450" s="225" t="s">
        <v>2110</v>
      </c>
      <c r="AG450" s="223" t="s">
        <v>2441</v>
      </c>
      <c r="AH450" s="199">
        <v>448</v>
      </c>
      <c r="AI450" s="195"/>
      <c r="AJ450" s="180"/>
      <c r="AK450" s="180"/>
      <c r="AL450" s="180"/>
      <c r="AM450" s="180"/>
      <c r="AN450" s="195"/>
      <c r="AO450" s="195"/>
      <c r="AP450" s="221"/>
      <c r="AQ450" s="195"/>
      <c r="AR450" s="195"/>
      <c r="AS450" s="40" t="s">
        <v>1464</v>
      </c>
      <c r="AT450" s="40"/>
      <c r="AU450" s="40" t="s">
        <v>4051</v>
      </c>
      <c r="AV450" s="40" t="s">
        <v>4392</v>
      </c>
      <c r="AW450" s="40" t="s">
        <v>187</v>
      </c>
      <c r="AX450" s="38"/>
      <c r="AY450" s="38"/>
      <c r="AZ450" s="38"/>
      <c r="BA450" s="38"/>
      <c r="BD450" s="107"/>
      <c r="BE450" s="107"/>
      <c r="BF450" s="107"/>
      <c r="BG450" s="107"/>
    </row>
    <row r="451" spans="1:59" ht="13.5" customHeight="1" x14ac:dyDescent="0.25">
      <c r="A451" s="38"/>
      <c r="B451" s="38"/>
      <c r="C451" s="38"/>
      <c r="D451" s="38"/>
      <c r="E451" s="38"/>
      <c r="F451" s="38"/>
      <c r="G451" s="38"/>
      <c r="H451" s="38"/>
      <c r="I451" s="38"/>
      <c r="J451" s="38"/>
      <c r="K451" s="38"/>
      <c r="L451" s="38"/>
      <c r="M451" s="38"/>
      <c r="N451" s="38"/>
      <c r="O451" s="38"/>
      <c r="P451" s="38"/>
      <c r="Q451" s="38"/>
      <c r="R451" s="38"/>
      <c r="S451" s="77" t="s">
        <v>401</v>
      </c>
      <c r="T451" s="76" t="s">
        <v>590</v>
      </c>
      <c r="Y451" s="41"/>
      <c r="Z451" s="41"/>
      <c r="AA451" s="41"/>
      <c r="AB451" s="41"/>
      <c r="AC451" s="41"/>
      <c r="AD451" s="224" t="s">
        <v>281</v>
      </c>
      <c r="AE451" s="224" t="s">
        <v>2442</v>
      </c>
      <c r="AF451" s="225" t="s">
        <v>2110</v>
      </c>
      <c r="AG451" s="223" t="s">
        <v>2443</v>
      </c>
      <c r="AH451" s="199">
        <v>449</v>
      </c>
      <c r="AI451" s="195"/>
      <c r="AJ451" s="180"/>
      <c r="AK451" s="180"/>
      <c r="AL451" s="180"/>
      <c r="AM451" s="180"/>
      <c r="AN451" s="195"/>
      <c r="AO451" s="195"/>
      <c r="AP451" s="221"/>
      <c r="AQ451" s="195"/>
      <c r="AR451" s="195"/>
      <c r="AS451" s="40" t="s">
        <v>1183</v>
      </c>
      <c r="AT451" s="40"/>
      <c r="AU451" s="40" t="s">
        <v>445</v>
      </c>
      <c r="AV451" s="40" t="s">
        <v>1996</v>
      </c>
      <c r="AW451" s="40"/>
      <c r="AX451" s="38"/>
      <c r="AY451" s="38"/>
      <c r="AZ451" s="38"/>
      <c r="BA451" s="38"/>
      <c r="BD451" s="107"/>
      <c r="BE451" s="107"/>
      <c r="BF451" s="107"/>
      <c r="BG451" s="107"/>
    </row>
    <row r="452" spans="1:59" ht="13.5" customHeight="1" x14ac:dyDescent="0.25">
      <c r="A452" s="38"/>
      <c r="B452" s="38"/>
      <c r="C452" s="38"/>
      <c r="D452" s="38"/>
      <c r="E452" s="38"/>
      <c r="F452" s="38"/>
      <c r="G452" s="38"/>
      <c r="H452" s="38"/>
      <c r="I452" s="38"/>
      <c r="J452" s="38"/>
      <c r="K452" s="38"/>
      <c r="L452" s="38"/>
      <c r="M452" s="38"/>
      <c r="N452" s="38"/>
      <c r="O452" s="38"/>
      <c r="P452" s="38"/>
      <c r="Q452" s="38"/>
      <c r="R452" s="38"/>
      <c r="S452" s="77" t="s">
        <v>402</v>
      </c>
      <c r="T452" s="76" t="s">
        <v>549</v>
      </c>
      <c r="Y452" s="41"/>
      <c r="Z452" s="41"/>
      <c r="AA452" s="41"/>
      <c r="AB452" s="41"/>
      <c r="AC452" s="41"/>
      <c r="AD452" s="224" t="s">
        <v>281</v>
      </c>
      <c r="AE452" s="224" t="s">
        <v>2444</v>
      </c>
      <c r="AF452" s="225" t="s">
        <v>2111</v>
      </c>
      <c r="AG452" s="223" t="s">
        <v>3617</v>
      </c>
      <c r="AH452" s="199">
        <v>450</v>
      </c>
      <c r="AI452" s="195"/>
      <c r="AJ452" s="180"/>
      <c r="AK452" s="180"/>
      <c r="AL452" s="180"/>
      <c r="AM452" s="180"/>
      <c r="AN452" s="195"/>
      <c r="AO452" s="195"/>
      <c r="AP452" s="221"/>
      <c r="AQ452" s="195"/>
      <c r="AR452" s="195"/>
      <c r="AS452" s="40" t="s">
        <v>1184</v>
      </c>
      <c r="AT452" s="40"/>
      <c r="AU452" s="40" t="s">
        <v>308</v>
      </c>
      <c r="AV452" s="40" t="s">
        <v>4393</v>
      </c>
      <c r="AW452" s="40"/>
      <c r="AX452" s="38"/>
      <c r="AY452" s="38"/>
      <c r="AZ452" s="38"/>
      <c r="BA452" s="38"/>
      <c r="BD452" s="107"/>
      <c r="BE452" s="107"/>
      <c r="BF452" s="107"/>
      <c r="BG452" s="107"/>
    </row>
    <row r="453" spans="1:59" ht="13.5" customHeight="1" x14ac:dyDescent="0.25">
      <c r="A453" s="38"/>
      <c r="B453" s="38"/>
      <c r="C453" s="38"/>
      <c r="D453" s="38"/>
      <c r="E453" s="38"/>
      <c r="F453" s="38"/>
      <c r="G453" s="38"/>
      <c r="H453" s="38"/>
      <c r="I453" s="38"/>
      <c r="J453" s="38"/>
      <c r="K453" s="38"/>
      <c r="L453" s="38"/>
      <c r="M453" s="38"/>
      <c r="N453" s="38"/>
      <c r="O453" s="38"/>
      <c r="P453" s="38"/>
      <c r="Q453" s="38"/>
      <c r="R453" s="38"/>
      <c r="S453" s="77" t="s">
        <v>3999</v>
      </c>
      <c r="T453" s="76"/>
      <c r="Y453" s="41"/>
      <c r="Z453" s="41"/>
      <c r="AA453" s="41"/>
      <c r="AB453" s="41"/>
      <c r="AC453" s="41"/>
      <c r="AD453" s="224" t="s">
        <v>281</v>
      </c>
      <c r="AE453" s="224" t="s">
        <v>2444</v>
      </c>
      <c r="AF453" s="225" t="s">
        <v>2111</v>
      </c>
      <c r="AG453" s="223" t="s">
        <v>2445</v>
      </c>
      <c r="AH453" s="199">
        <v>451</v>
      </c>
      <c r="AI453" s="195"/>
      <c r="AJ453" s="180"/>
      <c r="AK453" s="180"/>
      <c r="AL453" s="180"/>
      <c r="AM453" s="180"/>
      <c r="AN453" s="195"/>
      <c r="AO453" s="195"/>
      <c r="AP453" s="221"/>
      <c r="AQ453" s="195"/>
      <c r="AR453" s="195"/>
      <c r="AS453" s="40" t="s">
        <v>1465</v>
      </c>
      <c r="AT453" s="40"/>
      <c r="AU453" s="40" t="s">
        <v>4045</v>
      </c>
      <c r="AV453" s="40" t="s">
        <v>4394</v>
      </c>
      <c r="AW453" s="40" t="s">
        <v>128</v>
      </c>
      <c r="AX453" s="38"/>
      <c r="AY453" s="38"/>
      <c r="AZ453" s="38"/>
      <c r="BA453" s="38"/>
      <c r="BD453" s="107"/>
      <c r="BE453" s="107"/>
      <c r="BF453" s="107"/>
      <c r="BG453" s="107"/>
    </row>
    <row r="454" spans="1:59" ht="13.5" customHeight="1" x14ac:dyDescent="0.25">
      <c r="A454" s="38"/>
      <c r="B454" s="38"/>
      <c r="C454" s="38"/>
      <c r="D454" s="38"/>
      <c r="E454" s="38"/>
      <c r="F454" s="38"/>
      <c r="G454" s="38"/>
      <c r="H454" s="38"/>
      <c r="I454" s="38"/>
      <c r="J454" s="38"/>
      <c r="K454" s="38"/>
      <c r="L454" s="38"/>
      <c r="M454" s="38"/>
      <c r="N454" s="38"/>
      <c r="O454" s="38"/>
      <c r="P454" s="38"/>
      <c r="Q454" s="38"/>
      <c r="R454" s="38"/>
      <c r="S454" s="77" t="s">
        <v>403</v>
      </c>
      <c r="T454" s="76" t="s">
        <v>582</v>
      </c>
      <c r="Y454" s="41"/>
      <c r="Z454" s="41"/>
      <c r="AA454" s="41"/>
      <c r="AB454" s="41"/>
      <c r="AC454" s="41"/>
      <c r="AD454" s="224" t="s">
        <v>281</v>
      </c>
      <c r="AE454" s="224" t="s">
        <v>681</v>
      </c>
      <c r="AF454" s="225" t="s">
        <v>2111</v>
      </c>
      <c r="AG454" s="223" t="s">
        <v>2446</v>
      </c>
      <c r="AH454" s="199">
        <v>452</v>
      </c>
      <c r="AI454" s="195"/>
      <c r="AJ454" s="180"/>
      <c r="AK454" s="180"/>
      <c r="AL454" s="180"/>
      <c r="AM454" s="180"/>
      <c r="AN454" s="195"/>
      <c r="AO454" s="195"/>
      <c r="AP454" s="221"/>
      <c r="AQ454" s="195"/>
      <c r="AR454" s="195"/>
      <c r="AS454" s="40" t="s">
        <v>1466</v>
      </c>
      <c r="AT454" s="40"/>
      <c r="AU454" s="40" t="s">
        <v>3250</v>
      </c>
      <c r="AV454" s="40" t="s">
        <v>1997</v>
      </c>
      <c r="AW454" s="40"/>
      <c r="AX454" s="38"/>
      <c r="AY454" s="38"/>
      <c r="AZ454" s="38"/>
      <c r="BA454" s="38"/>
      <c r="BD454" s="107"/>
      <c r="BE454" s="107"/>
      <c r="BF454" s="107"/>
      <c r="BG454" s="107"/>
    </row>
    <row r="455" spans="1:59" ht="13.5" customHeight="1" x14ac:dyDescent="0.25">
      <c r="A455" s="38"/>
      <c r="B455" s="38"/>
      <c r="C455" s="38"/>
      <c r="D455" s="38"/>
      <c r="E455" s="38"/>
      <c r="F455" s="38"/>
      <c r="G455" s="38"/>
      <c r="H455" s="38"/>
      <c r="I455" s="38"/>
      <c r="J455" s="38"/>
      <c r="K455" s="38"/>
      <c r="L455" s="38"/>
      <c r="M455" s="38"/>
      <c r="N455" s="38"/>
      <c r="O455" s="38"/>
      <c r="P455" s="38"/>
      <c r="Q455" s="38"/>
      <c r="R455" s="38"/>
      <c r="S455" s="77" t="s">
        <v>4633</v>
      </c>
      <c r="T455" s="76" t="s">
        <v>582</v>
      </c>
      <c r="Y455" s="41"/>
      <c r="Z455" s="41"/>
      <c r="AA455" s="41"/>
      <c r="AB455" s="41"/>
      <c r="AC455" s="41"/>
      <c r="AD455" s="224" t="s">
        <v>281</v>
      </c>
      <c r="AE455" s="224" t="s">
        <v>621</v>
      </c>
      <c r="AF455" s="225" t="s">
        <v>2144</v>
      </c>
      <c r="AG455" s="223" t="s">
        <v>2145</v>
      </c>
      <c r="AH455" s="199">
        <v>453</v>
      </c>
      <c r="AI455" s="195"/>
      <c r="AJ455" s="180"/>
      <c r="AK455" s="180"/>
      <c r="AL455" s="180"/>
      <c r="AM455" s="180"/>
      <c r="AN455" s="195"/>
      <c r="AO455" s="195"/>
      <c r="AP455" s="221"/>
      <c r="AQ455" s="195"/>
      <c r="AR455" s="195"/>
      <c r="AS455" s="40" t="s">
        <v>1467</v>
      </c>
      <c r="AT455" s="40"/>
      <c r="AU455" s="40" t="s">
        <v>4049</v>
      </c>
      <c r="AV455" s="40" t="s">
        <v>4395</v>
      </c>
      <c r="AW455" s="40" t="s">
        <v>122</v>
      </c>
      <c r="AX455" s="38"/>
      <c r="AY455" s="38"/>
      <c r="AZ455" s="38"/>
      <c r="BA455" s="38"/>
      <c r="BD455" s="107"/>
      <c r="BE455" s="107"/>
      <c r="BF455" s="107"/>
      <c r="BG455" s="107"/>
    </row>
    <row r="456" spans="1:59" ht="13.5" customHeight="1" x14ac:dyDescent="0.25">
      <c r="A456" s="38"/>
      <c r="B456" s="38"/>
      <c r="C456" s="38"/>
      <c r="D456" s="38"/>
      <c r="E456" s="38"/>
      <c r="F456" s="38"/>
      <c r="G456" s="38"/>
      <c r="H456" s="38"/>
      <c r="I456" s="38"/>
      <c r="J456" s="38"/>
      <c r="K456" s="38"/>
      <c r="L456" s="38"/>
      <c r="M456" s="38"/>
      <c r="N456" s="38"/>
      <c r="O456" s="38"/>
      <c r="P456" s="38"/>
      <c r="Q456" s="38"/>
      <c r="R456" s="38"/>
      <c r="S456" s="77" t="s">
        <v>3114</v>
      </c>
      <c r="T456" s="76"/>
      <c r="Y456" s="41"/>
      <c r="Z456" s="41"/>
      <c r="AA456" s="41"/>
      <c r="AB456" s="41"/>
      <c r="AC456" s="41"/>
      <c r="AD456" s="224" t="s">
        <v>282</v>
      </c>
      <c r="AE456" s="224" t="s">
        <v>2447</v>
      </c>
      <c r="AF456" s="225" t="s">
        <v>2097</v>
      </c>
      <c r="AG456" s="223" t="s">
        <v>2448</v>
      </c>
      <c r="AH456" s="199">
        <v>454</v>
      </c>
      <c r="AI456" s="195"/>
      <c r="AJ456" s="180"/>
      <c r="AK456" s="180"/>
      <c r="AL456" s="180"/>
      <c r="AM456" s="180"/>
      <c r="AN456" s="195"/>
      <c r="AO456" s="195"/>
      <c r="AP456" s="221"/>
      <c r="AQ456" s="195"/>
      <c r="AR456" s="195"/>
      <c r="AS456" s="40" t="s">
        <v>1468</v>
      </c>
      <c r="AT456" s="40"/>
      <c r="AU456" s="40" t="s">
        <v>3251</v>
      </c>
      <c r="AV456" s="40" t="s">
        <v>1998</v>
      </c>
      <c r="AW456" s="40"/>
      <c r="AX456" s="38"/>
      <c r="AY456" s="38"/>
      <c r="AZ456" s="38"/>
      <c r="BA456" s="38"/>
      <c r="BD456" s="107"/>
      <c r="BE456" s="107"/>
      <c r="BF456" s="107"/>
      <c r="BG456" s="107"/>
    </row>
    <row r="457" spans="1:59" ht="13.5" customHeight="1" x14ac:dyDescent="0.25">
      <c r="A457" s="38"/>
      <c r="B457" s="38"/>
      <c r="C457" s="38"/>
      <c r="D457" s="38"/>
      <c r="E457" s="38"/>
      <c r="F457" s="38"/>
      <c r="G457" s="38"/>
      <c r="H457" s="38"/>
      <c r="I457" s="38"/>
      <c r="J457" s="38"/>
      <c r="K457" s="38"/>
      <c r="L457" s="38"/>
      <c r="M457" s="38"/>
      <c r="N457" s="38"/>
      <c r="O457" s="38"/>
      <c r="P457" s="38"/>
      <c r="Q457" s="38"/>
      <c r="R457" s="38"/>
      <c r="S457" s="77" t="s">
        <v>404</v>
      </c>
      <c r="T457" s="76" t="s">
        <v>561</v>
      </c>
      <c r="Y457" s="41"/>
      <c r="Z457" s="41"/>
      <c r="AA457" s="41"/>
      <c r="AB457" s="41"/>
      <c r="AC457" s="41"/>
      <c r="AD457" s="224" t="s">
        <v>282</v>
      </c>
      <c r="AE457" s="224" t="s">
        <v>3602</v>
      </c>
      <c r="AF457" s="225" t="s">
        <v>2112</v>
      </c>
      <c r="AG457" s="223" t="s">
        <v>3618</v>
      </c>
      <c r="AH457" s="199">
        <v>455</v>
      </c>
      <c r="AI457" s="195"/>
      <c r="AJ457" s="180"/>
      <c r="AK457" s="180"/>
      <c r="AL457" s="180"/>
      <c r="AM457" s="180"/>
      <c r="AN457" s="195"/>
      <c r="AO457" s="195"/>
      <c r="AP457" s="221"/>
      <c r="AQ457" s="195"/>
      <c r="AR457" s="195"/>
      <c r="AS457" s="40" t="s">
        <v>3252</v>
      </c>
      <c r="AT457" s="40"/>
      <c r="AU457" s="40" t="s">
        <v>3253</v>
      </c>
      <c r="AV457" s="40" t="s">
        <v>3254</v>
      </c>
      <c r="AW457" s="40" t="s">
        <v>2748</v>
      </c>
      <c r="AX457" s="38"/>
      <c r="AY457" s="38"/>
      <c r="AZ457" s="38"/>
      <c r="BA457" s="38"/>
      <c r="BD457" s="107"/>
      <c r="BE457" s="107"/>
      <c r="BF457" s="107"/>
      <c r="BG457" s="107"/>
    </row>
    <row r="458" spans="1:59" ht="13.5" customHeight="1" x14ac:dyDescent="0.25">
      <c r="A458" s="38"/>
      <c r="B458" s="38"/>
      <c r="C458" s="38"/>
      <c r="D458" s="38"/>
      <c r="E458" s="38"/>
      <c r="F458" s="38"/>
      <c r="G458" s="38"/>
      <c r="H458" s="38"/>
      <c r="I458" s="38"/>
      <c r="J458" s="38"/>
      <c r="K458" s="38"/>
      <c r="L458" s="38"/>
      <c r="M458" s="38"/>
      <c r="N458" s="38"/>
      <c r="O458" s="38"/>
      <c r="P458" s="38"/>
      <c r="Q458" s="38"/>
      <c r="R458" s="38"/>
      <c r="S458" s="77" t="s">
        <v>3095</v>
      </c>
      <c r="T458" s="76"/>
      <c r="Y458" s="41"/>
      <c r="Z458" s="41"/>
      <c r="AA458" s="41"/>
      <c r="AB458" s="41"/>
      <c r="AC458" s="41"/>
      <c r="AD458" s="224" t="s">
        <v>282</v>
      </c>
      <c r="AE458" s="224" t="s">
        <v>2449</v>
      </c>
      <c r="AF458" s="225" t="s">
        <v>2112</v>
      </c>
      <c r="AG458" s="223" t="s">
        <v>2450</v>
      </c>
      <c r="AH458" s="199">
        <v>456</v>
      </c>
      <c r="AI458" s="195"/>
      <c r="AJ458" s="180"/>
      <c r="AK458" s="180"/>
      <c r="AL458" s="180"/>
      <c r="AM458" s="180"/>
      <c r="AN458" s="195"/>
      <c r="AO458" s="195"/>
      <c r="AP458" s="221"/>
      <c r="AQ458" s="195"/>
      <c r="AR458" s="195"/>
      <c r="AS458" s="40" t="s">
        <v>3255</v>
      </c>
      <c r="AT458" s="40"/>
      <c r="AU458" s="40" t="s">
        <v>3256</v>
      </c>
      <c r="AV458" s="40" t="s">
        <v>3257</v>
      </c>
      <c r="AW458" s="40" t="s">
        <v>2770</v>
      </c>
      <c r="AX458" s="38"/>
      <c r="AY458" s="38"/>
      <c r="AZ458" s="38"/>
      <c r="BA458" s="38"/>
      <c r="BD458" s="107"/>
      <c r="BE458" s="107"/>
      <c r="BF458" s="107"/>
      <c r="BG458" s="107"/>
    </row>
    <row r="459" spans="1:59" ht="13.5" customHeight="1" x14ac:dyDescent="0.25">
      <c r="A459" s="38"/>
      <c r="B459" s="38"/>
      <c r="C459" s="38"/>
      <c r="D459" s="38"/>
      <c r="E459" s="38"/>
      <c r="F459" s="38"/>
      <c r="G459" s="38"/>
      <c r="H459" s="38"/>
      <c r="I459" s="38"/>
      <c r="J459" s="38"/>
      <c r="K459" s="38"/>
      <c r="L459" s="38"/>
      <c r="M459" s="38"/>
      <c r="N459" s="38"/>
      <c r="O459" s="38"/>
      <c r="P459" s="38"/>
      <c r="Q459" s="38"/>
      <c r="R459" s="38"/>
      <c r="S459" s="77" t="s">
        <v>3112</v>
      </c>
      <c r="T459" s="76"/>
      <c r="Y459" s="41"/>
      <c r="Z459" s="41"/>
      <c r="AA459" s="41"/>
      <c r="AB459" s="41"/>
      <c r="AC459" s="41"/>
      <c r="AD459" s="224" t="s">
        <v>282</v>
      </c>
      <c r="AE459" s="224" t="s">
        <v>667</v>
      </c>
      <c r="AF459" s="225" t="s">
        <v>2112</v>
      </c>
      <c r="AG459" s="223" t="s">
        <v>2451</v>
      </c>
      <c r="AH459" s="199">
        <v>457</v>
      </c>
      <c r="AI459" s="195"/>
      <c r="AJ459" s="180"/>
      <c r="AK459" s="180"/>
      <c r="AL459" s="180"/>
      <c r="AM459" s="180"/>
      <c r="AN459" s="195"/>
      <c r="AO459" s="195"/>
      <c r="AP459" s="221"/>
      <c r="AQ459" s="195"/>
      <c r="AR459" s="195"/>
      <c r="AS459" s="40" t="s">
        <v>3258</v>
      </c>
      <c r="AT459" s="40"/>
      <c r="AU459" s="40" t="s">
        <v>3259</v>
      </c>
      <c r="AV459" s="40" t="s">
        <v>3260</v>
      </c>
      <c r="AW459" s="40" t="s">
        <v>2752</v>
      </c>
      <c r="AX459" s="38"/>
      <c r="AY459" s="38"/>
      <c r="AZ459" s="38"/>
      <c r="BA459" s="38"/>
      <c r="BD459" s="107"/>
      <c r="BE459" s="107"/>
      <c r="BF459" s="107"/>
      <c r="BG459" s="107"/>
    </row>
    <row r="460" spans="1:59" ht="13.5" customHeight="1" x14ac:dyDescent="0.25">
      <c r="A460" s="38"/>
      <c r="B460" s="38"/>
      <c r="C460" s="38"/>
      <c r="D460" s="38"/>
      <c r="E460" s="38"/>
      <c r="F460" s="38"/>
      <c r="G460" s="38"/>
      <c r="H460" s="38"/>
      <c r="I460" s="38"/>
      <c r="J460" s="38"/>
      <c r="K460" s="38"/>
      <c r="L460" s="38"/>
      <c r="M460" s="38"/>
      <c r="N460" s="38"/>
      <c r="O460" s="38"/>
      <c r="P460" s="38"/>
      <c r="Q460" s="38"/>
      <c r="R460" s="38"/>
      <c r="S460" s="77" t="s">
        <v>4000</v>
      </c>
      <c r="T460" s="76"/>
      <c r="Y460" s="41"/>
      <c r="Z460" s="41"/>
      <c r="AA460" s="41"/>
      <c r="AB460" s="41"/>
      <c r="AC460" s="41"/>
      <c r="AD460" s="224" t="s">
        <v>282</v>
      </c>
      <c r="AE460" s="224" t="s">
        <v>2452</v>
      </c>
      <c r="AF460" s="225" t="s">
        <v>2112</v>
      </c>
      <c r="AG460" s="223" t="s">
        <v>2453</v>
      </c>
      <c r="AH460" s="199">
        <v>458</v>
      </c>
      <c r="AI460" s="195"/>
      <c r="AJ460" s="180"/>
      <c r="AK460" s="180"/>
      <c r="AL460" s="180"/>
      <c r="AM460" s="180"/>
      <c r="AN460" s="195"/>
      <c r="AO460" s="195"/>
      <c r="AP460" s="221"/>
      <c r="AQ460" s="195"/>
      <c r="AR460" s="195"/>
      <c r="AS460" s="40" t="s">
        <v>1469</v>
      </c>
      <c r="AT460" s="40"/>
      <c r="AU460" s="40" t="s">
        <v>3261</v>
      </c>
      <c r="AV460" s="40" t="s">
        <v>1999</v>
      </c>
      <c r="AW460" s="40"/>
      <c r="AX460" s="38"/>
      <c r="AY460" s="38"/>
      <c r="AZ460" s="38"/>
      <c r="BA460" s="38"/>
      <c r="BD460" s="107"/>
      <c r="BE460" s="107"/>
      <c r="BF460" s="107"/>
      <c r="BG460" s="107"/>
    </row>
    <row r="461" spans="1:59" ht="13.5" customHeight="1" x14ac:dyDescent="0.25">
      <c r="A461" s="38"/>
      <c r="B461" s="38"/>
      <c r="C461" s="38"/>
      <c r="D461" s="38"/>
      <c r="E461" s="38"/>
      <c r="F461" s="38"/>
      <c r="G461" s="38"/>
      <c r="H461" s="38"/>
      <c r="I461" s="38"/>
      <c r="J461" s="38"/>
      <c r="K461" s="38"/>
      <c r="L461" s="38"/>
      <c r="M461" s="38"/>
      <c r="N461" s="38"/>
      <c r="O461" s="38"/>
      <c r="P461" s="38"/>
      <c r="Q461" s="38"/>
      <c r="R461" s="38"/>
      <c r="S461" s="77" t="s">
        <v>4001</v>
      </c>
      <c r="T461" s="76"/>
      <c r="Y461" s="41"/>
      <c r="Z461" s="41"/>
      <c r="AA461" s="41"/>
      <c r="AB461" s="41"/>
      <c r="AC461" s="41"/>
      <c r="AD461" s="224" t="s">
        <v>282</v>
      </c>
      <c r="AE461" s="224" t="s">
        <v>2452</v>
      </c>
      <c r="AF461" s="225" t="s">
        <v>2112</v>
      </c>
      <c r="AG461" s="223" t="s">
        <v>2454</v>
      </c>
      <c r="AH461" s="199">
        <v>459</v>
      </c>
      <c r="AI461" s="195"/>
      <c r="AJ461" s="180"/>
      <c r="AK461" s="180"/>
      <c r="AL461" s="180"/>
      <c r="AM461" s="180"/>
      <c r="AN461" s="195"/>
      <c r="AO461" s="195"/>
      <c r="AP461" s="221"/>
      <c r="AQ461" s="195"/>
      <c r="AR461" s="195"/>
      <c r="AS461" s="40" t="s">
        <v>1470</v>
      </c>
      <c r="AT461" s="40"/>
      <c r="AU461" s="40" t="s">
        <v>4053</v>
      </c>
      <c r="AV461" s="40" t="s">
        <v>4396</v>
      </c>
      <c r="AW461" s="40" t="s">
        <v>119</v>
      </c>
      <c r="AX461" s="38"/>
      <c r="AY461" s="38"/>
      <c r="AZ461" s="38"/>
      <c r="BA461" s="38"/>
      <c r="BD461" s="107"/>
      <c r="BE461" s="107"/>
      <c r="BF461" s="107"/>
      <c r="BG461" s="107"/>
    </row>
    <row r="462" spans="1:59" ht="13.5" customHeight="1" x14ac:dyDescent="0.25">
      <c r="A462" s="38"/>
      <c r="B462" s="38"/>
      <c r="C462" s="38"/>
      <c r="D462" s="38"/>
      <c r="E462" s="38"/>
      <c r="F462" s="38"/>
      <c r="G462" s="38"/>
      <c r="H462" s="38"/>
      <c r="I462" s="38"/>
      <c r="J462" s="38"/>
      <c r="K462" s="38"/>
      <c r="L462" s="38"/>
      <c r="M462" s="38"/>
      <c r="N462" s="38"/>
      <c r="O462" s="38"/>
      <c r="P462" s="38"/>
      <c r="Q462" s="38"/>
      <c r="R462" s="38"/>
      <c r="S462" s="77" t="s">
        <v>4002</v>
      </c>
      <c r="T462" s="76"/>
      <c r="Y462" s="41"/>
      <c r="Z462" s="41"/>
      <c r="AA462" s="41"/>
      <c r="AB462" s="41"/>
      <c r="AC462" s="41"/>
      <c r="AD462" s="224" t="s">
        <v>282</v>
      </c>
      <c r="AE462" s="224" t="s">
        <v>668</v>
      </c>
      <c r="AF462" s="225" t="s">
        <v>2112</v>
      </c>
      <c r="AG462" s="223" t="s">
        <v>2455</v>
      </c>
      <c r="AH462" s="199">
        <v>460</v>
      </c>
      <c r="AI462" s="195"/>
      <c r="AJ462" s="180"/>
      <c r="AK462" s="180"/>
      <c r="AL462" s="180"/>
      <c r="AM462" s="180"/>
      <c r="AN462" s="195"/>
      <c r="AO462" s="195"/>
      <c r="AP462" s="221"/>
      <c r="AQ462" s="195"/>
      <c r="AR462" s="195"/>
      <c r="AS462" s="40" t="s">
        <v>1185</v>
      </c>
      <c r="AT462" s="40"/>
      <c r="AU462" s="40" t="s">
        <v>4054</v>
      </c>
      <c r="AV462" s="40" t="s">
        <v>4397</v>
      </c>
      <c r="AW462" s="40" t="s">
        <v>209</v>
      </c>
      <c r="AX462" s="38"/>
      <c r="AY462" s="38"/>
      <c r="AZ462" s="38"/>
      <c r="BA462" s="38"/>
      <c r="BD462" s="107"/>
      <c r="BE462" s="107"/>
      <c r="BF462" s="107"/>
      <c r="BG462" s="107"/>
    </row>
    <row r="463" spans="1:59" ht="13.5" customHeight="1" x14ac:dyDescent="0.25">
      <c r="A463" s="38"/>
      <c r="B463" s="38"/>
      <c r="C463" s="38"/>
      <c r="D463" s="38"/>
      <c r="E463" s="38"/>
      <c r="F463" s="38"/>
      <c r="G463" s="38"/>
      <c r="H463" s="38"/>
      <c r="I463" s="38"/>
      <c r="J463" s="38"/>
      <c r="K463" s="38"/>
      <c r="L463" s="38"/>
      <c r="M463" s="38"/>
      <c r="N463" s="38"/>
      <c r="O463" s="38"/>
      <c r="P463" s="38"/>
      <c r="Q463" s="38"/>
      <c r="R463" s="38"/>
      <c r="S463" s="77" t="s">
        <v>405</v>
      </c>
      <c r="T463" s="76" t="s">
        <v>562</v>
      </c>
      <c r="Y463" s="41"/>
      <c r="Z463" s="41"/>
      <c r="AA463" s="41"/>
      <c r="AB463" s="41"/>
      <c r="AC463" s="41"/>
      <c r="AD463" s="224" t="s">
        <v>282</v>
      </c>
      <c r="AE463" s="224" t="s">
        <v>2261</v>
      </c>
      <c r="AF463" s="225" t="s">
        <v>2087</v>
      </c>
      <c r="AG463" s="223" t="s">
        <v>2262</v>
      </c>
      <c r="AH463" s="199">
        <v>461</v>
      </c>
      <c r="AI463" s="195"/>
      <c r="AJ463" s="180"/>
      <c r="AK463" s="180"/>
      <c r="AL463" s="180"/>
      <c r="AM463" s="180"/>
      <c r="AN463" s="195"/>
      <c r="AO463" s="195"/>
      <c r="AP463" s="221"/>
      <c r="AQ463" s="195"/>
      <c r="AR463" s="195"/>
      <c r="AS463" s="40" t="s">
        <v>1471</v>
      </c>
      <c r="AT463" s="40"/>
      <c r="AU463" s="40" t="s">
        <v>4055</v>
      </c>
      <c r="AV463" s="40" t="s">
        <v>4398</v>
      </c>
      <c r="AW463" s="40" t="s">
        <v>1472</v>
      </c>
      <c r="AX463" s="38"/>
      <c r="AY463" s="38"/>
      <c r="AZ463" s="38"/>
      <c r="BA463" s="38"/>
      <c r="BD463" s="107"/>
      <c r="BE463" s="107"/>
      <c r="BF463" s="107"/>
      <c r="BG463" s="107"/>
    </row>
    <row r="464" spans="1:59" ht="13.5" customHeight="1" x14ac:dyDescent="0.25">
      <c r="A464" s="38"/>
      <c r="B464" s="38"/>
      <c r="C464" s="38"/>
      <c r="D464" s="38"/>
      <c r="E464" s="38"/>
      <c r="F464" s="38"/>
      <c r="G464" s="38"/>
      <c r="H464" s="38"/>
      <c r="I464" s="38"/>
      <c r="J464" s="38"/>
      <c r="K464" s="38"/>
      <c r="L464" s="38"/>
      <c r="M464" s="38"/>
      <c r="N464" s="38"/>
      <c r="O464" s="38"/>
      <c r="P464" s="38"/>
      <c r="Q464" s="38"/>
      <c r="R464" s="38"/>
      <c r="S464" s="77" t="s">
        <v>406</v>
      </c>
      <c r="T464" s="76" t="s">
        <v>549</v>
      </c>
      <c r="Y464" s="41"/>
      <c r="Z464" s="41"/>
      <c r="AA464" s="41"/>
      <c r="AB464" s="41"/>
      <c r="AC464" s="41"/>
      <c r="AD464" s="224" t="s">
        <v>282</v>
      </c>
      <c r="AE464" s="224" t="s">
        <v>2456</v>
      </c>
      <c r="AF464" s="225" t="s">
        <v>2087</v>
      </c>
      <c r="AG464" s="223" t="s">
        <v>2457</v>
      </c>
      <c r="AH464" s="199">
        <v>462</v>
      </c>
      <c r="AI464" s="195"/>
      <c r="AJ464" s="180"/>
      <c r="AK464" s="180"/>
      <c r="AL464" s="180"/>
      <c r="AM464" s="180"/>
      <c r="AN464" s="195"/>
      <c r="AO464" s="195"/>
      <c r="AP464" s="221"/>
      <c r="AQ464" s="195"/>
      <c r="AR464" s="195"/>
      <c r="AS464" s="40" t="s">
        <v>3262</v>
      </c>
      <c r="AT464" s="40"/>
      <c r="AU464" s="40" t="s">
        <v>3263</v>
      </c>
      <c r="AV464" s="40" t="s">
        <v>3264</v>
      </c>
      <c r="AW464" s="40" t="s">
        <v>2752</v>
      </c>
      <c r="AX464" s="38"/>
      <c r="AY464" s="38"/>
      <c r="AZ464" s="38"/>
      <c r="BA464" s="38"/>
      <c r="BD464" s="107"/>
      <c r="BE464" s="107"/>
      <c r="BF464" s="107"/>
      <c r="BG464" s="107"/>
    </row>
    <row r="465" spans="1:59" ht="13.5" customHeight="1" x14ac:dyDescent="0.25">
      <c r="A465" s="38"/>
      <c r="B465" s="38"/>
      <c r="C465" s="38"/>
      <c r="D465" s="38"/>
      <c r="E465" s="38"/>
      <c r="F465" s="38"/>
      <c r="G465" s="38"/>
      <c r="H465" s="38"/>
      <c r="I465" s="38"/>
      <c r="J465" s="38"/>
      <c r="K465" s="38"/>
      <c r="L465" s="38"/>
      <c r="M465" s="38"/>
      <c r="N465" s="38"/>
      <c r="O465" s="38"/>
      <c r="P465" s="38"/>
      <c r="Q465" s="38"/>
      <c r="R465" s="38"/>
      <c r="S465" s="77" t="s">
        <v>407</v>
      </c>
      <c r="T465" s="76" t="s">
        <v>549</v>
      </c>
      <c r="Y465" s="41"/>
      <c r="Z465" s="41"/>
      <c r="AA465" s="41"/>
      <c r="AB465" s="41"/>
      <c r="AC465" s="41"/>
      <c r="AD465" s="224" t="s">
        <v>282</v>
      </c>
      <c r="AE465" s="224" t="s">
        <v>2458</v>
      </c>
      <c r="AF465" s="225" t="s">
        <v>2087</v>
      </c>
      <c r="AG465" s="223" t="s">
        <v>2459</v>
      </c>
      <c r="AH465" s="199">
        <v>463</v>
      </c>
      <c r="AI465" s="195"/>
      <c r="AJ465" s="180"/>
      <c r="AK465" s="180"/>
      <c r="AL465" s="180"/>
      <c r="AM465" s="180"/>
      <c r="AN465" s="195"/>
      <c r="AO465" s="195"/>
      <c r="AP465" s="221"/>
      <c r="AQ465" s="195"/>
      <c r="AR465" s="195"/>
      <c r="AS465" s="40" t="s">
        <v>3265</v>
      </c>
      <c r="AT465" s="40"/>
      <c r="AU465" s="40" t="s">
        <v>3266</v>
      </c>
      <c r="AV465" s="40" t="s">
        <v>3267</v>
      </c>
      <c r="AW465" s="40" t="s">
        <v>2752</v>
      </c>
      <c r="AX465" s="38"/>
      <c r="AY465" s="38"/>
      <c r="AZ465" s="38"/>
      <c r="BA465" s="38"/>
      <c r="BD465" s="107"/>
      <c r="BE465" s="107"/>
      <c r="BF465" s="107"/>
      <c r="BG465" s="107"/>
    </row>
    <row r="466" spans="1:59" ht="13.5" customHeight="1" x14ac:dyDescent="0.25">
      <c r="A466" s="38"/>
      <c r="B466" s="38"/>
      <c r="C466" s="38"/>
      <c r="D466" s="38"/>
      <c r="E466" s="38"/>
      <c r="F466" s="38"/>
      <c r="G466" s="38"/>
      <c r="H466" s="38"/>
      <c r="I466" s="38"/>
      <c r="J466" s="38"/>
      <c r="K466" s="38"/>
      <c r="L466" s="38"/>
      <c r="M466" s="38"/>
      <c r="N466" s="38"/>
      <c r="O466" s="38"/>
      <c r="P466" s="38"/>
      <c r="Q466" s="38"/>
      <c r="R466" s="38"/>
      <c r="S466" s="77" t="s">
        <v>3098</v>
      </c>
      <c r="T466" s="76"/>
      <c r="Y466" s="41"/>
      <c r="Z466" s="41"/>
      <c r="AA466" s="41"/>
      <c r="AB466" s="41"/>
      <c r="AC466" s="41"/>
      <c r="AD466" s="224" t="s">
        <v>282</v>
      </c>
      <c r="AE466" s="224" t="s">
        <v>717</v>
      </c>
      <c r="AF466" s="225" t="s">
        <v>2087</v>
      </c>
      <c r="AG466" s="223" t="s">
        <v>2460</v>
      </c>
      <c r="AH466" s="199">
        <v>464</v>
      </c>
      <c r="AI466" s="195"/>
      <c r="AJ466" s="180"/>
      <c r="AK466" s="180"/>
      <c r="AL466" s="180"/>
      <c r="AM466" s="180"/>
      <c r="AN466" s="195"/>
      <c r="AO466" s="195"/>
      <c r="AP466" s="221"/>
      <c r="AQ466" s="195"/>
      <c r="AR466" s="195"/>
      <c r="AS466" s="40" t="s">
        <v>1186</v>
      </c>
      <c r="AT466" s="40"/>
      <c r="AU466" s="40" t="s">
        <v>3882</v>
      </c>
      <c r="AV466" s="40" t="s">
        <v>4399</v>
      </c>
      <c r="AW466" s="40" t="s">
        <v>230</v>
      </c>
      <c r="AX466" s="38"/>
      <c r="AY466" s="38"/>
      <c r="AZ466" s="38"/>
      <c r="BA466" s="38"/>
      <c r="BD466" s="107"/>
      <c r="BE466" s="107"/>
      <c r="BF466" s="107"/>
      <c r="BG466" s="107"/>
    </row>
    <row r="467" spans="1:59" ht="13.5" customHeight="1" x14ac:dyDescent="0.25">
      <c r="A467" s="38"/>
      <c r="B467" s="38"/>
      <c r="C467" s="38"/>
      <c r="D467" s="38"/>
      <c r="E467" s="38"/>
      <c r="F467" s="38"/>
      <c r="G467" s="38"/>
      <c r="H467" s="38"/>
      <c r="I467" s="38"/>
      <c r="J467" s="38"/>
      <c r="K467" s="38"/>
      <c r="L467" s="38"/>
      <c r="M467" s="38"/>
      <c r="N467" s="38"/>
      <c r="O467" s="38"/>
      <c r="P467" s="38"/>
      <c r="Q467" s="38"/>
      <c r="R467" s="38"/>
      <c r="S467" s="77" t="s">
        <v>408</v>
      </c>
      <c r="T467" s="76" t="s">
        <v>549</v>
      </c>
      <c r="Y467" s="41"/>
      <c r="Z467" s="41"/>
      <c r="AA467" s="41"/>
      <c r="AB467" s="41"/>
      <c r="AC467" s="41"/>
      <c r="AD467" s="224" t="s">
        <v>282</v>
      </c>
      <c r="AE467" s="224" t="s">
        <v>639</v>
      </c>
      <c r="AF467" s="225" t="s">
        <v>2087</v>
      </c>
      <c r="AG467" s="223" t="s">
        <v>2461</v>
      </c>
      <c r="AH467" s="199">
        <v>465</v>
      </c>
      <c r="AI467" s="195"/>
      <c r="AJ467" s="180"/>
      <c r="AK467" s="180"/>
      <c r="AL467" s="180"/>
      <c r="AM467" s="180"/>
      <c r="AN467" s="195"/>
      <c r="AO467" s="195"/>
      <c r="AP467" s="221"/>
      <c r="AQ467" s="195"/>
      <c r="AR467" s="195"/>
      <c r="AS467" s="40" t="s">
        <v>3268</v>
      </c>
      <c r="AT467" s="40"/>
      <c r="AU467" s="40" t="s">
        <v>3269</v>
      </c>
      <c r="AV467" s="40" t="s">
        <v>3270</v>
      </c>
      <c r="AW467" s="40" t="s">
        <v>2770</v>
      </c>
      <c r="AX467" s="38"/>
      <c r="AY467" s="38"/>
      <c r="AZ467" s="38"/>
      <c r="BA467" s="38"/>
      <c r="BD467" s="107"/>
      <c r="BE467" s="107"/>
      <c r="BF467" s="107"/>
      <c r="BG467" s="107"/>
    </row>
    <row r="468" spans="1:59" ht="13.5" customHeight="1" x14ac:dyDescent="0.25">
      <c r="A468" s="38"/>
      <c r="B468" s="38"/>
      <c r="C468" s="38"/>
      <c r="D468" s="38"/>
      <c r="E468" s="38"/>
      <c r="F468" s="38"/>
      <c r="G468" s="38"/>
      <c r="H468" s="38"/>
      <c r="I468" s="38"/>
      <c r="J468" s="38"/>
      <c r="K468" s="38"/>
      <c r="L468" s="38"/>
      <c r="M468" s="38"/>
      <c r="N468" s="38"/>
      <c r="O468" s="38"/>
      <c r="P468" s="38"/>
      <c r="Q468" s="38"/>
      <c r="R468" s="38"/>
      <c r="S468" s="77" t="s">
        <v>3250</v>
      </c>
      <c r="T468" s="76"/>
      <c r="Y468" s="41"/>
      <c r="Z468" s="41"/>
      <c r="AA468" s="41"/>
      <c r="AB468" s="41"/>
      <c r="AC468" s="41"/>
      <c r="AD468" s="224" t="s">
        <v>282</v>
      </c>
      <c r="AE468" s="224" t="s">
        <v>2462</v>
      </c>
      <c r="AF468" s="225" t="s">
        <v>2087</v>
      </c>
      <c r="AG468" s="223" t="s">
        <v>2463</v>
      </c>
      <c r="AH468" s="199">
        <v>466</v>
      </c>
      <c r="AI468" s="195"/>
      <c r="AJ468" s="180"/>
      <c r="AK468" s="180"/>
      <c r="AL468" s="180"/>
      <c r="AM468" s="180"/>
      <c r="AN468" s="195"/>
      <c r="AO468" s="195"/>
      <c r="AP468" s="221"/>
      <c r="AQ468" s="195"/>
      <c r="AR468" s="195"/>
      <c r="AS468" s="40" t="s">
        <v>1473</v>
      </c>
      <c r="AT468" s="40"/>
      <c r="AU468" s="40" t="s">
        <v>3283</v>
      </c>
      <c r="AV468" s="40" t="s">
        <v>4400</v>
      </c>
      <c r="AW468" s="40" t="s">
        <v>150</v>
      </c>
      <c r="AX468" s="38"/>
      <c r="AY468" s="38"/>
      <c r="AZ468" s="38"/>
      <c r="BA468" s="38"/>
      <c r="BD468" s="107"/>
      <c r="BE468" s="107"/>
      <c r="BF468" s="107"/>
      <c r="BG468" s="107"/>
    </row>
    <row r="469" spans="1:59" ht="13.5" customHeight="1" x14ac:dyDescent="0.25">
      <c r="A469" s="38"/>
      <c r="B469" s="38"/>
      <c r="C469" s="38"/>
      <c r="D469" s="38"/>
      <c r="E469" s="38"/>
      <c r="F469" s="38"/>
      <c r="G469" s="38"/>
      <c r="H469" s="38"/>
      <c r="I469" s="38"/>
      <c r="J469" s="38"/>
      <c r="K469" s="38"/>
      <c r="L469" s="38"/>
      <c r="M469" s="38"/>
      <c r="N469" s="38"/>
      <c r="O469" s="38"/>
      <c r="P469" s="38"/>
      <c r="Q469" s="38"/>
      <c r="R469" s="38"/>
      <c r="S469" s="77" t="s">
        <v>3150</v>
      </c>
      <c r="T469" s="76"/>
      <c r="Y469" s="41"/>
      <c r="Z469" s="41"/>
      <c r="AA469" s="41"/>
      <c r="AB469" s="41"/>
      <c r="AC469" s="41"/>
      <c r="AD469" s="224" t="s">
        <v>282</v>
      </c>
      <c r="AE469" s="224" t="s">
        <v>2464</v>
      </c>
      <c r="AF469" s="225" t="s">
        <v>2087</v>
      </c>
      <c r="AG469" s="223" t="s">
        <v>2465</v>
      </c>
      <c r="AH469" s="199">
        <v>467</v>
      </c>
      <c r="AI469" s="195"/>
      <c r="AJ469" s="180"/>
      <c r="AK469" s="180"/>
      <c r="AL469" s="180"/>
      <c r="AM469" s="180"/>
      <c r="AN469" s="195"/>
      <c r="AO469" s="195"/>
      <c r="AP469" s="221"/>
      <c r="AQ469" s="195"/>
      <c r="AR469" s="195"/>
      <c r="AS469" s="40" t="s">
        <v>3271</v>
      </c>
      <c r="AT469" s="40"/>
      <c r="AU469" s="40" t="s">
        <v>3272</v>
      </c>
      <c r="AV469" s="40" t="s">
        <v>3273</v>
      </c>
      <c r="AW469" s="40" t="s">
        <v>2748</v>
      </c>
      <c r="AX469" s="38"/>
      <c r="AY469" s="38"/>
      <c r="AZ469" s="38"/>
      <c r="BA469" s="38"/>
      <c r="BD469" s="107"/>
      <c r="BE469" s="107"/>
      <c r="BF469" s="107"/>
      <c r="BG469" s="107"/>
    </row>
    <row r="470" spans="1:59" ht="13.5" customHeight="1" x14ac:dyDescent="0.25">
      <c r="A470" s="38"/>
      <c r="B470" s="38"/>
      <c r="C470" s="38"/>
      <c r="D470" s="38"/>
      <c r="E470" s="38"/>
      <c r="F470" s="38"/>
      <c r="G470" s="38"/>
      <c r="H470" s="38"/>
      <c r="I470" s="38"/>
      <c r="J470" s="38"/>
      <c r="K470" s="38"/>
      <c r="L470" s="38"/>
      <c r="M470" s="38"/>
      <c r="N470" s="38"/>
      <c r="O470" s="38"/>
      <c r="P470" s="38"/>
      <c r="Q470" s="38"/>
      <c r="R470" s="38"/>
      <c r="S470" s="77" t="s">
        <v>4003</v>
      </c>
      <c r="T470" s="76"/>
      <c r="Y470" s="41"/>
      <c r="Z470" s="41"/>
      <c r="AA470" s="41"/>
      <c r="AB470" s="41"/>
      <c r="AC470" s="41"/>
      <c r="AD470" s="224" t="s">
        <v>282</v>
      </c>
      <c r="AE470" s="224" t="s">
        <v>2466</v>
      </c>
      <c r="AF470" s="225" t="s">
        <v>2087</v>
      </c>
      <c r="AG470" s="223" t="s">
        <v>2467</v>
      </c>
      <c r="AH470" s="199">
        <v>468</v>
      </c>
      <c r="AI470" s="195"/>
      <c r="AJ470" s="180"/>
      <c r="AK470" s="180"/>
      <c r="AL470" s="180"/>
      <c r="AM470" s="180"/>
      <c r="AN470" s="195"/>
      <c r="AO470" s="195"/>
      <c r="AP470" s="221"/>
      <c r="AQ470" s="195"/>
      <c r="AR470" s="195"/>
      <c r="AS470" s="40" t="s">
        <v>1474</v>
      </c>
      <c r="AT470" s="40"/>
      <c r="AU470" s="40" t="s">
        <v>3983</v>
      </c>
      <c r="AV470" s="40" t="s">
        <v>4401</v>
      </c>
      <c r="AW470" s="40" t="s">
        <v>98</v>
      </c>
      <c r="AX470" s="38"/>
      <c r="AY470" s="38"/>
      <c r="AZ470" s="38"/>
      <c r="BA470" s="38"/>
      <c r="BD470" s="107"/>
      <c r="BE470" s="107"/>
      <c r="BF470" s="107"/>
      <c r="BG470" s="107"/>
    </row>
    <row r="471" spans="1:59" ht="13.5" customHeight="1" x14ac:dyDescent="0.25">
      <c r="A471" s="38"/>
      <c r="B471" s="38"/>
      <c r="C471" s="38"/>
      <c r="D471" s="38"/>
      <c r="E471" s="38"/>
      <c r="F471" s="38"/>
      <c r="G471" s="38"/>
      <c r="H471" s="38"/>
      <c r="I471" s="38"/>
      <c r="J471" s="38"/>
      <c r="K471" s="38"/>
      <c r="L471" s="38"/>
      <c r="M471" s="38"/>
      <c r="N471" s="38"/>
      <c r="O471" s="38"/>
      <c r="P471" s="38"/>
      <c r="Q471" s="38"/>
      <c r="R471" s="38"/>
      <c r="S471" s="77" t="s">
        <v>4004</v>
      </c>
      <c r="T471" s="76"/>
      <c r="Y471" s="41"/>
      <c r="Z471" s="41"/>
      <c r="AA471" s="41"/>
      <c r="AB471" s="41"/>
      <c r="AC471" s="41"/>
      <c r="AD471" s="224" t="s">
        <v>282</v>
      </c>
      <c r="AE471" s="224" t="s">
        <v>2275</v>
      </c>
      <c r="AF471" s="225" t="s">
        <v>2087</v>
      </c>
      <c r="AG471" s="223" t="s">
        <v>2468</v>
      </c>
      <c r="AH471" s="199">
        <v>469</v>
      </c>
      <c r="AI471" s="195"/>
      <c r="AJ471" s="180"/>
      <c r="AK471" s="180"/>
      <c r="AL471" s="180"/>
      <c r="AM471" s="180"/>
      <c r="AN471" s="195"/>
      <c r="AO471" s="195"/>
      <c r="AP471" s="221"/>
      <c r="AQ471" s="195"/>
      <c r="AR471" s="195"/>
      <c r="AS471" s="40" t="s">
        <v>1187</v>
      </c>
      <c r="AT471" s="40"/>
      <c r="AU471" s="40" t="s">
        <v>453</v>
      </c>
      <c r="AV471" s="40" t="s">
        <v>4402</v>
      </c>
      <c r="AW471" s="40"/>
      <c r="AX471" s="38"/>
      <c r="AY471" s="38"/>
      <c r="AZ471" s="38"/>
      <c r="BA471" s="38"/>
      <c r="BD471" s="107"/>
      <c r="BE471" s="107"/>
      <c r="BF471" s="107"/>
      <c r="BG471" s="107"/>
    </row>
    <row r="472" spans="1:59" ht="13.5" customHeight="1" x14ac:dyDescent="0.25">
      <c r="A472" s="38"/>
      <c r="B472" s="38"/>
      <c r="C472" s="38"/>
      <c r="D472" s="38"/>
      <c r="E472" s="38"/>
      <c r="F472" s="38"/>
      <c r="G472" s="38"/>
      <c r="H472" s="38"/>
      <c r="I472" s="38"/>
      <c r="J472" s="38"/>
      <c r="K472" s="38"/>
      <c r="L472" s="38"/>
      <c r="M472" s="38"/>
      <c r="N472" s="38"/>
      <c r="O472" s="38"/>
      <c r="P472" s="38"/>
      <c r="Q472" s="38"/>
      <c r="R472" s="38"/>
      <c r="S472" s="77" t="s">
        <v>4005</v>
      </c>
      <c r="T472" s="76"/>
      <c r="Y472" s="41"/>
      <c r="Z472" s="41"/>
      <c r="AA472" s="41"/>
      <c r="AB472" s="41"/>
      <c r="AC472" s="41"/>
      <c r="AD472" s="224" t="s">
        <v>282</v>
      </c>
      <c r="AE472" s="224" t="s">
        <v>2469</v>
      </c>
      <c r="AF472" s="225" t="s">
        <v>2113</v>
      </c>
      <c r="AG472" s="223" t="s">
        <v>3619</v>
      </c>
      <c r="AH472" s="199">
        <v>470</v>
      </c>
      <c r="AI472" s="195"/>
      <c r="AJ472" s="180"/>
      <c r="AK472" s="180"/>
      <c r="AL472" s="180"/>
      <c r="AM472" s="180"/>
      <c r="AN472" s="195"/>
      <c r="AO472" s="195"/>
      <c r="AP472" s="221"/>
      <c r="AQ472" s="195"/>
      <c r="AR472" s="195"/>
      <c r="AS472" s="40" t="s">
        <v>1188</v>
      </c>
      <c r="AT472" s="40"/>
      <c r="AU472" s="40" t="s">
        <v>454</v>
      </c>
      <c r="AV472" s="40" t="s">
        <v>4403</v>
      </c>
      <c r="AW472" s="40" t="s">
        <v>123</v>
      </c>
      <c r="AX472" s="38"/>
      <c r="AY472" s="38"/>
      <c r="AZ472" s="38"/>
      <c r="BA472" s="38"/>
      <c r="BD472" s="107"/>
      <c r="BE472" s="107"/>
      <c r="BF472" s="107"/>
      <c r="BG472" s="107"/>
    </row>
    <row r="473" spans="1:59" ht="13.5" customHeight="1" x14ac:dyDescent="0.25">
      <c r="A473" s="38"/>
      <c r="B473" s="38"/>
      <c r="C473" s="38"/>
      <c r="D473" s="38"/>
      <c r="E473" s="38"/>
      <c r="F473" s="38"/>
      <c r="G473" s="38"/>
      <c r="H473" s="38"/>
      <c r="I473" s="38"/>
      <c r="J473" s="38"/>
      <c r="K473" s="38"/>
      <c r="L473" s="38"/>
      <c r="M473" s="38"/>
      <c r="N473" s="38"/>
      <c r="O473" s="38"/>
      <c r="P473" s="38"/>
      <c r="Q473" s="38"/>
      <c r="R473" s="38"/>
      <c r="S473" s="77" t="s">
        <v>4006</v>
      </c>
      <c r="T473" s="76"/>
      <c r="Y473" s="41"/>
      <c r="Z473" s="41"/>
      <c r="AA473" s="41"/>
      <c r="AB473" s="41"/>
      <c r="AC473" s="41"/>
      <c r="AD473" s="224" t="s">
        <v>282</v>
      </c>
      <c r="AE473" s="224" t="s">
        <v>2469</v>
      </c>
      <c r="AF473" s="225" t="s">
        <v>2113</v>
      </c>
      <c r="AG473" s="223" t="s">
        <v>3620</v>
      </c>
      <c r="AH473" s="199">
        <v>471</v>
      </c>
      <c r="AI473" s="195"/>
      <c r="AJ473" s="180"/>
      <c r="AK473" s="180"/>
      <c r="AL473" s="180"/>
      <c r="AM473" s="180"/>
      <c r="AN473" s="195"/>
      <c r="AO473" s="195"/>
      <c r="AP473" s="221"/>
      <c r="AQ473" s="195"/>
      <c r="AR473" s="195"/>
      <c r="AS473" s="40" t="s">
        <v>3274</v>
      </c>
      <c r="AT473" s="40"/>
      <c r="AU473" s="40" t="s">
        <v>3275</v>
      </c>
      <c r="AV473" s="40" t="s">
        <v>3276</v>
      </c>
      <c r="AW473" s="40" t="s">
        <v>2770</v>
      </c>
      <c r="AX473" s="38"/>
      <c r="AY473" s="38"/>
      <c r="AZ473" s="38"/>
      <c r="BA473" s="38"/>
      <c r="BD473" s="107"/>
      <c r="BE473" s="107"/>
      <c r="BF473" s="107"/>
      <c r="BG473" s="107"/>
    </row>
    <row r="474" spans="1:59" ht="13.5" customHeight="1" x14ac:dyDescent="0.25">
      <c r="A474" s="38"/>
      <c r="B474" s="38"/>
      <c r="C474" s="38"/>
      <c r="D474" s="38"/>
      <c r="E474" s="38"/>
      <c r="F474" s="38"/>
      <c r="G474" s="38"/>
      <c r="H474" s="38"/>
      <c r="I474" s="38"/>
      <c r="J474" s="38"/>
      <c r="K474" s="38"/>
      <c r="L474" s="38"/>
      <c r="M474" s="38"/>
      <c r="N474" s="38"/>
      <c r="O474" s="38"/>
      <c r="P474" s="38"/>
      <c r="Q474" s="38"/>
      <c r="R474" s="38"/>
      <c r="S474" s="77" t="s">
        <v>4007</v>
      </c>
      <c r="T474" s="76"/>
      <c r="Y474" s="41"/>
      <c r="Z474" s="41"/>
      <c r="AA474" s="41"/>
      <c r="AB474" s="41"/>
      <c r="AC474" s="41"/>
      <c r="AD474" s="224" t="s">
        <v>282</v>
      </c>
      <c r="AE474" s="224" t="s">
        <v>2470</v>
      </c>
      <c r="AF474" s="225" t="s">
        <v>2113</v>
      </c>
      <c r="AG474" s="223" t="s">
        <v>2471</v>
      </c>
      <c r="AH474" s="199">
        <v>472</v>
      </c>
      <c r="AI474" s="195"/>
      <c r="AJ474" s="180"/>
      <c r="AK474" s="180"/>
      <c r="AL474" s="180"/>
      <c r="AM474" s="180"/>
      <c r="AN474" s="195"/>
      <c r="AO474" s="195"/>
      <c r="AP474" s="221"/>
      <c r="AQ474" s="195"/>
      <c r="AR474" s="195"/>
      <c r="AS474" s="40" t="s">
        <v>1189</v>
      </c>
      <c r="AT474" s="40"/>
      <c r="AU474" s="40" t="s">
        <v>3867</v>
      </c>
      <c r="AV474" s="40" t="s">
        <v>4404</v>
      </c>
      <c r="AW474" s="40" t="s">
        <v>1475</v>
      </c>
      <c r="AX474" s="38"/>
      <c r="AY474" s="38"/>
      <c r="AZ474" s="38"/>
      <c r="BA474" s="38"/>
      <c r="BD474" s="107"/>
      <c r="BE474" s="107"/>
      <c r="BF474" s="107"/>
      <c r="BG474" s="107"/>
    </row>
    <row r="475" spans="1:59" ht="13.5" customHeight="1" x14ac:dyDescent="0.25">
      <c r="A475" s="38"/>
      <c r="B475" s="38"/>
      <c r="C475" s="38"/>
      <c r="D475" s="38"/>
      <c r="E475" s="38"/>
      <c r="F475" s="38"/>
      <c r="G475" s="38"/>
      <c r="H475" s="38"/>
      <c r="I475" s="38"/>
      <c r="J475" s="38"/>
      <c r="K475" s="38"/>
      <c r="L475" s="38"/>
      <c r="M475" s="38"/>
      <c r="N475" s="38"/>
      <c r="O475" s="38"/>
      <c r="P475" s="38"/>
      <c r="Q475" s="38"/>
      <c r="R475" s="38"/>
      <c r="S475" s="77" t="s">
        <v>409</v>
      </c>
      <c r="T475" s="76" t="s">
        <v>555</v>
      </c>
      <c r="Y475" s="41"/>
      <c r="Z475" s="41"/>
      <c r="AA475" s="41"/>
      <c r="AB475" s="41"/>
      <c r="AC475" s="41"/>
      <c r="AD475" s="224" t="s">
        <v>282</v>
      </c>
      <c r="AE475" s="224" t="s">
        <v>2472</v>
      </c>
      <c r="AF475" s="225" t="s">
        <v>2113</v>
      </c>
      <c r="AG475" s="223" t="s">
        <v>2473</v>
      </c>
      <c r="AH475" s="199">
        <v>473</v>
      </c>
      <c r="AI475" s="195"/>
      <c r="AJ475" s="180"/>
      <c r="AK475" s="180"/>
      <c r="AL475" s="180"/>
      <c r="AM475" s="180"/>
      <c r="AN475" s="195"/>
      <c r="AO475" s="195"/>
      <c r="AP475" s="221"/>
      <c r="AQ475" s="195"/>
      <c r="AR475" s="195"/>
      <c r="AS475" s="40" t="s">
        <v>1190</v>
      </c>
      <c r="AT475" s="40"/>
      <c r="AU475" s="40" t="s">
        <v>4050</v>
      </c>
      <c r="AV475" s="40" t="s">
        <v>4405</v>
      </c>
      <c r="AW475" s="40" t="s">
        <v>134</v>
      </c>
      <c r="AX475" s="38"/>
      <c r="AY475" s="38"/>
      <c r="AZ475" s="38"/>
      <c r="BA475" s="38"/>
      <c r="BD475" s="107"/>
      <c r="BE475" s="107"/>
      <c r="BF475" s="107"/>
      <c r="BG475" s="107"/>
    </row>
    <row r="476" spans="1:59" ht="13.5" customHeight="1" x14ac:dyDescent="0.25">
      <c r="A476" s="38"/>
      <c r="B476" s="38"/>
      <c r="C476" s="38"/>
      <c r="D476" s="38"/>
      <c r="E476" s="38"/>
      <c r="F476" s="38"/>
      <c r="G476" s="38"/>
      <c r="H476" s="38"/>
      <c r="I476" s="38"/>
      <c r="J476" s="38"/>
      <c r="K476" s="38"/>
      <c r="L476" s="38"/>
      <c r="M476" s="38"/>
      <c r="N476" s="38"/>
      <c r="O476" s="38"/>
      <c r="P476" s="38"/>
      <c r="Q476" s="38"/>
      <c r="R476" s="38"/>
      <c r="S476" s="77" t="s">
        <v>3104</v>
      </c>
      <c r="T476" s="76"/>
      <c r="AD476" s="224" t="s">
        <v>282</v>
      </c>
      <c r="AE476" s="224" t="s">
        <v>2474</v>
      </c>
      <c r="AF476" s="225" t="s">
        <v>2113</v>
      </c>
      <c r="AG476" s="223" t="s">
        <v>2475</v>
      </c>
      <c r="AH476" s="199">
        <v>474</v>
      </c>
      <c r="AI476" s="195"/>
      <c r="AJ476" s="180"/>
      <c r="AK476" s="180"/>
      <c r="AL476" s="180"/>
      <c r="AM476" s="180"/>
      <c r="AN476" s="195"/>
      <c r="AO476" s="195"/>
      <c r="AP476" s="221"/>
      <c r="AQ476" s="195"/>
      <c r="AR476" s="195"/>
      <c r="AS476" s="40" t="s">
        <v>1476</v>
      </c>
      <c r="AT476" s="40"/>
      <c r="AU476" s="40" t="s">
        <v>3881</v>
      </c>
      <c r="AV476" s="40" t="s">
        <v>4406</v>
      </c>
      <c r="AW476" s="40" t="s">
        <v>154</v>
      </c>
      <c r="AX476" s="38"/>
      <c r="AY476" s="38"/>
      <c r="AZ476" s="38"/>
      <c r="BA476" s="38"/>
      <c r="BD476" s="107"/>
      <c r="BE476" s="107"/>
      <c r="BF476" s="107"/>
      <c r="BG476" s="107"/>
    </row>
    <row r="477" spans="1:59" ht="13.5" customHeight="1" x14ac:dyDescent="0.25">
      <c r="A477" s="38"/>
      <c r="B477" s="38"/>
      <c r="C477" s="38"/>
      <c r="D477" s="38"/>
      <c r="E477" s="38"/>
      <c r="F477" s="38"/>
      <c r="G477" s="38"/>
      <c r="H477" s="38"/>
      <c r="I477" s="38"/>
      <c r="J477" s="38"/>
      <c r="K477" s="38"/>
      <c r="L477" s="38"/>
      <c r="M477" s="38"/>
      <c r="N477" s="38"/>
      <c r="O477" s="38"/>
      <c r="P477" s="38"/>
      <c r="Q477" s="38"/>
      <c r="R477" s="38"/>
      <c r="S477" s="77" t="s">
        <v>4008</v>
      </c>
      <c r="T477" s="76"/>
      <c r="AD477" s="224" t="s">
        <v>282</v>
      </c>
      <c r="AE477" s="224" t="s">
        <v>618</v>
      </c>
      <c r="AF477" s="225" t="s">
        <v>2114</v>
      </c>
      <c r="AG477" s="223" t="s">
        <v>2476</v>
      </c>
      <c r="AH477" s="199">
        <v>475</v>
      </c>
      <c r="AI477" s="195"/>
      <c r="AJ477" s="180"/>
      <c r="AK477" s="180"/>
      <c r="AL477" s="180"/>
      <c r="AM477" s="180"/>
      <c r="AN477" s="195"/>
      <c r="AO477" s="195"/>
      <c r="AP477" s="221"/>
      <c r="AQ477" s="195"/>
      <c r="AR477" s="195"/>
      <c r="AS477" s="40" t="s">
        <v>3277</v>
      </c>
      <c r="AT477" s="40"/>
      <c r="AU477" s="40" t="s">
        <v>3278</v>
      </c>
      <c r="AV477" s="40" t="s">
        <v>3279</v>
      </c>
      <c r="AW477" s="40" t="s">
        <v>2752</v>
      </c>
      <c r="AX477" s="38"/>
      <c r="AY477" s="38"/>
      <c r="AZ477" s="38"/>
      <c r="BA477" s="38"/>
      <c r="BD477" s="107"/>
      <c r="BE477" s="107"/>
      <c r="BF477" s="107"/>
      <c r="BG477" s="107"/>
    </row>
    <row r="478" spans="1:59" ht="13.5" customHeight="1" x14ac:dyDescent="0.25">
      <c r="A478" s="38"/>
      <c r="B478" s="38"/>
      <c r="C478" s="38"/>
      <c r="D478" s="38"/>
      <c r="E478" s="38"/>
      <c r="F478" s="38"/>
      <c r="G478" s="38"/>
      <c r="H478" s="38"/>
      <c r="I478" s="38"/>
      <c r="J478" s="38"/>
      <c r="K478" s="38"/>
      <c r="L478" s="38"/>
      <c r="M478" s="38"/>
      <c r="N478" s="38"/>
      <c r="O478" s="38"/>
      <c r="P478" s="38"/>
      <c r="Q478" s="38"/>
      <c r="R478" s="38"/>
      <c r="S478" s="77" t="s">
        <v>3109</v>
      </c>
      <c r="T478" s="76"/>
      <c r="AD478" s="224" t="s">
        <v>282</v>
      </c>
      <c r="AE478" s="224" t="s">
        <v>692</v>
      </c>
      <c r="AF478" s="225" t="s">
        <v>2115</v>
      </c>
      <c r="AG478" s="223" t="s">
        <v>2477</v>
      </c>
      <c r="AH478" s="199">
        <v>476</v>
      </c>
      <c r="AI478" s="195"/>
      <c r="AJ478" s="180"/>
      <c r="AK478" s="180"/>
      <c r="AL478" s="180"/>
      <c r="AM478" s="180"/>
      <c r="AN478" s="195"/>
      <c r="AO478" s="195"/>
      <c r="AP478" s="221"/>
      <c r="AQ478" s="195"/>
      <c r="AR478" s="195"/>
      <c r="AS478" s="40" t="s">
        <v>3280</v>
      </c>
      <c r="AT478" s="40"/>
      <c r="AU478" s="40" t="s">
        <v>3281</v>
      </c>
      <c r="AV478" s="40" t="s">
        <v>3282</v>
      </c>
      <c r="AW478" s="40" t="s">
        <v>2752</v>
      </c>
      <c r="AX478" s="38"/>
      <c r="AY478" s="38"/>
      <c r="AZ478" s="38"/>
      <c r="BA478" s="38"/>
      <c r="BD478" s="107"/>
      <c r="BE478" s="107"/>
      <c r="BF478" s="107"/>
      <c r="BG478" s="107"/>
    </row>
    <row r="479" spans="1:59" ht="13.5" customHeight="1" x14ac:dyDescent="0.25">
      <c r="A479" s="38"/>
      <c r="B479" s="38"/>
      <c r="C479" s="38"/>
      <c r="D479" s="38"/>
      <c r="E479" s="38"/>
      <c r="F479" s="38"/>
      <c r="G479" s="38"/>
      <c r="H479" s="38"/>
      <c r="I479" s="38"/>
      <c r="J479" s="38"/>
      <c r="K479" s="38"/>
      <c r="L479" s="38"/>
      <c r="M479" s="38"/>
      <c r="N479" s="38"/>
      <c r="O479" s="38"/>
      <c r="P479" s="38"/>
      <c r="Q479" s="38"/>
      <c r="R479" s="38"/>
      <c r="S479" s="77" t="s">
        <v>3101</v>
      </c>
      <c r="T479" s="76"/>
      <c r="AD479" s="224" t="s">
        <v>282</v>
      </c>
      <c r="AE479" s="224" t="s">
        <v>2478</v>
      </c>
      <c r="AF479" s="225" t="s">
        <v>2115</v>
      </c>
      <c r="AG479" s="223" t="s">
        <v>2479</v>
      </c>
      <c r="AH479" s="199">
        <v>477</v>
      </c>
      <c r="AI479" s="195"/>
      <c r="AJ479" s="180"/>
      <c r="AK479" s="180"/>
      <c r="AL479" s="180"/>
      <c r="AM479" s="180"/>
      <c r="AN479" s="195"/>
      <c r="AO479" s="195"/>
      <c r="AP479" s="221"/>
      <c r="AQ479" s="195"/>
      <c r="AR479" s="195"/>
      <c r="AS479" s="40" t="s">
        <v>1477</v>
      </c>
      <c r="AT479" s="40"/>
      <c r="AU479" s="40" t="s">
        <v>4056</v>
      </c>
      <c r="AV479" s="40" t="s">
        <v>4407</v>
      </c>
      <c r="AW479" s="40" t="s">
        <v>91</v>
      </c>
      <c r="AX479" s="38"/>
      <c r="AY479" s="38"/>
      <c r="AZ479" s="38"/>
      <c r="BA479" s="38"/>
      <c r="BD479" s="107"/>
      <c r="BE479" s="107"/>
      <c r="BF479" s="107"/>
      <c r="BG479" s="107"/>
    </row>
    <row r="480" spans="1:59" ht="13.5" customHeight="1" x14ac:dyDescent="0.25">
      <c r="A480" s="38"/>
      <c r="B480" s="38"/>
      <c r="C480" s="38"/>
      <c r="D480" s="38"/>
      <c r="E480" s="38"/>
      <c r="F480" s="38"/>
      <c r="G480" s="38"/>
      <c r="H480" s="38"/>
      <c r="I480" s="38"/>
      <c r="J480" s="38"/>
      <c r="K480" s="38"/>
      <c r="L480" s="38"/>
      <c r="M480" s="38"/>
      <c r="N480" s="38"/>
      <c r="O480" s="38"/>
      <c r="P480" s="38"/>
      <c r="Q480" s="38"/>
      <c r="R480" s="38"/>
      <c r="S480" s="77" t="s">
        <v>410</v>
      </c>
      <c r="T480" s="76" t="s">
        <v>582</v>
      </c>
      <c r="AD480" s="224" t="s">
        <v>282</v>
      </c>
      <c r="AE480" s="224" t="s">
        <v>2480</v>
      </c>
      <c r="AF480" s="225" t="s">
        <v>2115</v>
      </c>
      <c r="AG480" s="223" t="s">
        <v>2481</v>
      </c>
      <c r="AH480" s="199">
        <v>478</v>
      </c>
      <c r="AI480" s="195"/>
      <c r="AJ480" s="180"/>
      <c r="AK480" s="180"/>
      <c r="AL480" s="180"/>
      <c r="AM480" s="180"/>
      <c r="AN480" s="195"/>
      <c r="AO480" s="195"/>
      <c r="AP480" s="221"/>
      <c r="AQ480" s="195"/>
      <c r="AR480" s="195"/>
      <c r="AS480" s="40" t="s">
        <v>1191</v>
      </c>
      <c r="AT480" s="40"/>
      <c r="AU480" s="40" t="s">
        <v>370</v>
      </c>
      <c r="AV480" s="40" t="s">
        <v>4408</v>
      </c>
      <c r="AW480" s="40"/>
      <c r="AX480" s="38"/>
      <c r="AY480" s="38"/>
      <c r="AZ480" s="38"/>
      <c r="BA480" s="38"/>
      <c r="BD480" s="107"/>
      <c r="BE480" s="107"/>
      <c r="BF480" s="107"/>
      <c r="BG480" s="107"/>
    </row>
    <row r="481" spans="1:59" ht="13.5" customHeight="1" x14ac:dyDescent="0.25">
      <c r="A481" s="38"/>
      <c r="B481" s="38"/>
      <c r="C481" s="38"/>
      <c r="D481" s="38"/>
      <c r="E481" s="38"/>
      <c r="F481" s="38"/>
      <c r="G481" s="38"/>
      <c r="H481" s="38"/>
      <c r="I481" s="38"/>
      <c r="J481" s="38"/>
      <c r="K481" s="38"/>
      <c r="L481" s="38"/>
      <c r="M481" s="38"/>
      <c r="N481" s="38"/>
      <c r="O481" s="38"/>
      <c r="P481" s="38"/>
      <c r="Q481" s="38"/>
      <c r="R481" s="38"/>
      <c r="S481" s="77" t="s">
        <v>411</v>
      </c>
      <c r="T481" s="76" t="s">
        <v>582</v>
      </c>
      <c r="AD481" s="224" t="s">
        <v>282</v>
      </c>
      <c r="AE481" s="224" t="s">
        <v>2482</v>
      </c>
      <c r="AF481" s="225" t="s">
        <v>2116</v>
      </c>
      <c r="AG481" s="223" t="s">
        <v>2483</v>
      </c>
      <c r="AH481" s="199">
        <v>479</v>
      </c>
      <c r="AI481" s="195"/>
      <c r="AJ481" s="180"/>
      <c r="AK481" s="180"/>
      <c r="AL481" s="180"/>
      <c r="AM481" s="180"/>
      <c r="AN481" s="195"/>
      <c r="AO481" s="195"/>
      <c r="AP481" s="221"/>
      <c r="AQ481" s="195"/>
      <c r="AR481" s="195"/>
      <c r="AS481" s="40" t="s">
        <v>1478</v>
      </c>
      <c r="AT481" s="40"/>
      <c r="AU481" s="40" t="s">
        <v>4029</v>
      </c>
      <c r="AV481" s="40" t="s">
        <v>4409</v>
      </c>
      <c r="AW481" s="40" t="s">
        <v>150</v>
      </c>
      <c r="AX481" s="38"/>
      <c r="AY481" s="38"/>
      <c r="AZ481" s="38"/>
      <c r="BA481" s="38"/>
      <c r="BD481" s="107"/>
      <c r="BE481" s="107"/>
      <c r="BF481" s="107"/>
      <c r="BG481" s="107"/>
    </row>
    <row r="482" spans="1:59" ht="13.5" customHeight="1" x14ac:dyDescent="0.25">
      <c r="A482" s="38"/>
      <c r="B482" s="38"/>
      <c r="C482" s="38"/>
      <c r="D482" s="38"/>
      <c r="E482" s="38"/>
      <c r="F482" s="38"/>
      <c r="G482" s="38"/>
      <c r="H482" s="38"/>
      <c r="I482" s="38"/>
      <c r="J482" s="38"/>
      <c r="K482" s="38"/>
      <c r="L482" s="38"/>
      <c r="M482" s="38"/>
      <c r="N482" s="38"/>
      <c r="O482" s="38"/>
      <c r="P482" s="38"/>
      <c r="Q482" s="38"/>
      <c r="R482" s="38"/>
      <c r="S482" s="77" t="s">
        <v>412</v>
      </c>
      <c r="T482" s="76" t="s">
        <v>582</v>
      </c>
      <c r="AD482" s="224" t="s">
        <v>282</v>
      </c>
      <c r="AE482" s="224" t="s">
        <v>694</v>
      </c>
      <c r="AF482" s="225" t="s">
        <v>2088</v>
      </c>
      <c r="AG482" s="223" t="s">
        <v>2484</v>
      </c>
      <c r="AH482" s="199">
        <v>480</v>
      </c>
      <c r="AI482" s="195"/>
      <c r="AJ482" s="180"/>
      <c r="AK482" s="180"/>
      <c r="AL482" s="180"/>
      <c r="AM482" s="180"/>
      <c r="AN482" s="195"/>
      <c r="AO482" s="195"/>
      <c r="AP482" s="221"/>
      <c r="AQ482" s="195"/>
      <c r="AR482" s="195"/>
      <c r="AS482" s="40" t="s">
        <v>1479</v>
      </c>
      <c r="AT482" s="40"/>
      <c r="AU482" s="40" t="s">
        <v>3283</v>
      </c>
      <c r="AV482" s="40" t="s">
        <v>2000</v>
      </c>
      <c r="AW482" s="40"/>
      <c r="AX482" s="38"/>
      <c r="AY482" s="38"/>
      <c r="AZ482" s="38"/>
      <c r="BA482" s="38"/>
      <c r="BD482" s="107"/>
      <c r="BE482" s="107"/>
      <c r="BF482" s="107"/>
      <c r="BG482" s="107"/>
    </row>
    <row r="483" spans="1:59" ht="13.5" customHeight="1" x14ac:dyDescent="0.25">
      <c r="A483" s="38"/>
      <c r="B483" s="38"/>
      <c r="C483" s="38"/>
      <c r="D483" s="38"/>
      <c r="E483" s="38"/>
      <c r="F483" s="38"/>
      <c r="G483" s="38"/>
      <c r="H483" s="38"/>
      <c r="I483" s="38"/>
      <c r="J483" s="38"/>
      <c r="K483" s="38"/>
      <c r="L483" s="38"/>
      <c r="M483" s="38"/>
      <c r="N483" s="38"/>
      <c r="O483" s="38"/>
      <c r="P483" s="38"/>
      <c r="Q483" s="38"/>
      <c r="R483" s="38"/>
      <c r="S483" s="77" t="s">
        <v>413</v>
      </c>
      <c r="T483" s="76" t="s">
        <v>562</v>
      </c>
      <c r="AD483" s="224" t="s">
        <v>282</v>
      </c>
      <c r="AE483" s="224" t="s">
        <v>2485</v>
      </c>
      <c r="AF483" s="225" t="s">
        <v>2088</v>
      </c>
      <c r="AG483" s="223" t="s">
        <v>2486</v>
      </c>
      <c r="AH483" s="199">
        <v>481</v>
      </c>
      <c r="AI483" s="195"/>
      <c r="AJ483" s="180"/>
      <c r="AK483" s="180"/>
      <c r="AL483" s="180"/>
      <c r="AM483" s="180"/>
      <c r="AN483" s="195"/>
      <c r="AO483" s="195"/>
      <c r="AP483" s="221"/>
      <c r="AQ483" s="195"/>
      <c r="AR483" s="195"/>
      <c r="AS483" s="40" t="s">
        <v>1192</v>
      </c>
      <c r="AT483" s="40"/>
      <c r="AU483" s="40" t="s">
        <v>3284</v>
      </c>
      <c r="AV483" s="40" t="s">
        <v>2001</v>
      </c>
      <c r="AW483" s="40"/>
      <c r="AX483" s="38"/>
      <c r="AY483" s="38"/>
      <c r="AZ483" s="38"/>
      <c r="BA483" s="38"/>
      <c r="BD483" s="107"/>
      <c r="BE483" s="107"/>
      <c r="BF483" s="107"/>
      <c r="BG483" s="107"/>
    </row>
    <row r="484" spans="1:59" ht="13.5" customHeight="1" x14ac:dyDescent="0.25">
      <c r="A484" s="38"/>
      <c r="B484" s="38"/>
      <c r="C484" s="38"/>
      <c r="D484" s="38"/>
      <c r="E484" s="38"/>
      <c r="F484" s="38"/>
      <c r="G484" s="38"/>
      <c r="H484" s="38"/>
      <c r="I484" s="38"/>
      <c r="J484" s="38"/>
      <c r="K484" s="38"/>
      <c r="L484" s="38"/>
      <c r="M484" s="38"/>
      <c r="N484" s="38"/>
      <c r="O484" s="38"/>
      <c r="P484" s="38"/>
      <c r="Q484" s="38"/>
      <c r="R484" s="38"/>
      <c r="S484" s="77" t="s">
        <v>4009</v>
      </c>
      <c r="T484" s="76"/>
      <c r="AD484" s="224" t="s">
        <v>282</v>
      </c>
      <c r="AE484" s="224" t="s">
        <v>2487</v>
      </c>
      <c r="AF484" s="225" t="s">
        <v>2088</v>
      </c>
      <c r="AG484" s="223" t="s">
        <v>2488</v>
      </c>
      <c r="AH484" s="199">
        <v>482</v>
      </c>
      <c r="AI484" s="195"/>
      <c r="AJ484" s="180"/>
      <c r="AK484" s="180"/>
      <c r="AL484" s="180"/>
      <c r="AM484" s="180"/>
      <c r="AN484" s="195"/>
      <c r="AO484" s="195"/>
      <c r="AP484" s="221"/>
      <c r="AQ484" s="195"/>
      <c r="AR484" s="195"/>
      <c r="AS484" s="40" t="s">
        <v>1193</v>
      </c>
      <c r="AT484" s="40"/>
      <c r="AU484" s="40" t="s">
        <v>4058</v>
      </c>
      <c r="AV484" s="40" t="s">
        <v>4410</v>
      </c>
      <c r="AW484" s="40" t="s">
        <v>1480</v>
      </c>
      <c r="AX484" s="38"/>
      <c r="AY484" s="38"/>
      <c r="AZ484" s="38"/>
      <c r="BA484" s="38"/>
      <c r="BD484" s="107"/>
      <c r="BE484" s="107"/>
      <c r="BF484" s="107"/>
      <c r="BG484" s="107"/>
    </row>
    <row r="485" spans="1:59" ht="13.5" customHeight="1" x14ac:dyDescent="0.25">
      <c r="A485" s="38"/>
      <c r="B485" s="38"/>
      <c r="C485" s="38"/>
      <c r="D485" s="38"/>
      <c r="E485" s="38"/>
      <c r="F485" s="38"/>
      <c r="G485" s="38"/>
      <c r="H485" s="38"/>
      <c r="I485" s="38"/>
      <c r="J485" s="38"/>
      <c r="K485" s="38"/>
      <c r="L485" s="38"/>
      <c r="M485" s="38"/>
      <c r="N485" s="38"/>
      <c r="O485" s="38"/>
      <c r="P485" s="38"/>
      <c r="Q485" s="38"/>
      <c r="R485" s="38"/>
      <c r="S485" s="77" t="s">
        <v>414</v>
      </c>
      <c r="T485" s="76" t="s">
        <v>582</v>
      </c>
      <c r="AD485" s="224" t="s">
        <v>282</v>
      </c>
      <c r="AE485" s="224" t="s">
        <v>672</v>
      </c>
      <c r="AF485" s="225" t="s">
        <v>2088</v>
      </c>
      <c r="AG485" s="223" t="s">
        <v>2489</v>
      </c>
      <c r="AH485" s="199">
        <v>483</v>
      </c>
      <c r="AI485" s="195"/>
      <c r="AJ485" s="180"/>
      <c r="AK485" s="180"/>
      <c r="AL485" s="180"/>
      <c r="AM485" s="180"/>
      <c r="AN485" s="195"/>
      <c r="AO485" s="195"/>
      <c r="AP485" s="221"/>
      <c r="AQ485" s="195"/>
      <c r="AR485" s="195"/>
      <c r="AS485" s="40" t="s">
        <v>1481</v>
      </c>
      <c r="AT485" s="40"/>
      <c r="AU485" s="40" t="s">
        <v>3285</v>
      </c>
      <c r="AV485" s="40" t="s">
        <v>2002</v>
      </c>
      <c r="AW485" s="40"/>
      <c r="AX485" s="38"/>
      <c r="AY485" s="38"/>
      <c r="AZ485" s="38"/>
      <c r="BA485" s="38"/>
      <c r="BD485" s="107"/>
      <c r="BE485" s="107"/>
      <c r="BF485" s="107"/>
      <c r="BG485" s="107"/>
    </row>
    <row r="486" spans="1:59" ht="13.5" customHeight="1" x14ac:dyDescent="0.25">
      <c r="A486" s="38"/>
      <c r="B486" s="38"/>
      <c r="C486" s="38"/>
      <c r="D486" s="38"/>
      <c r="E486" s="38"/>
      <c r="F486" s="38"/>
      <c r="G486" s="38"/>
      <c r="H486" s="38"/>
      <c r="I486" s="38"/>
      <c r="J486" s="38"/>
      <c r="K486" s="38"/>
      <c r="L486" s="38"/>
      <c r="M486" s="38"/>
      <c r="N486" s="38"/>
      <c r="O486" s="38"/>
      <c r="P486" s="38"/>
      <c r="Q486" s="38"/>
      <c r="R486" s="38"/>
      <c r="S486" s="77" t="s">
        <v>3272</v>
      </c>
      <c r="T486" s="76"/>
      <c r="AD486" s="224" t="s">
        <v>282</v>
      </c>
      <c r="AE486" s="224" t="s">
        <v>2392</v>
      </c>
      <c r="AF486" s="225" t="s">
        <v>2108</v>
      </c>
      <c r="AG486" s="223" t="s">
        <v>3614</v>
      </c>
      <c r="AH486" s="199">
        <v>484</v>
      </c>
      <c r="AI486" s="195"/>
      <c r="AJ486" s="180"/>
      <c r="AK486" s="180"/>
      <c r="AL486" s="180"/>
      <c r="AM486" s="180"/>
      <c r="AN486" s="195"/>
      <c r="AO486" s="195"/>
      <c r="AP486" s="221"/>
      <c r="AQ486" s="195"/>
      <c r="AR486" s="195"/>
      <c r="AS486" s="40" t="s">
        <v>4411</v>
      </c>
      <c r="AT486" s="40"/>
      <c r="AU486" s="40" t="s">
        <v>4063</v>
      </c>
      <c r="AV486" s="40" t="s">
        <v>4412</v>
      </c>
      <c r="AW486" s="40"/>
      <c r="AX486" s="38"/>
      <c r="AY486" s="38"/>
      <c r="AZ486" s="38"/>
      <c r="BA486" s="38"/>
      <c r="BD486" s="107"/>
      <c r="BE486" s="107"/>
      <c r="BF486" s="107"/>
      <c r="BG486" s="107"/>
    </row>
    <row r="487" spans="1:59" ht="13.5" customHeight="1" x14ac:dyDescent="0.25">
      <c r="A487" s="38"/>
      <c r="B487" s="38"/>
      <c r="C487" s="38"/>
      <c r="D487" s="38"/>
      <c r="E487" s="38"/>
      <c r="F487" s="38"/>
      <c r="G487" s="38"/>
      <c r="H487" s="38"/>
      <c r="I487" s="38"/>
      <c r="J487" s="38"/>
      <c r="K487" s="38"/>
      <c r="L487" s="38"/>
      <c r="M487" s="38"/>
      <c r="N487" s="38"/>
      <c r="O487" s="38"/>
      <c r="P487" s="38"/>
      <c r="Q487" s="38"/>
      <c r="R487" s="38"/>
      <c r="S487" s="77" t="s">
        <v>415</v>
      </c>
      <c r="T487" s="76" t="s">
        <v>558</v>
      </c>
      <c r="AD487" s="224" t="s">
        <v>282</v>
      </c>
      <c r="AE487" s="224" t="s">
        <v>2490</v>
      </c>
      <c r="AF487" s="225" t="s">
        <v>2108</v>
      </c>
      <c r="AG487" s="223" t="s">
        <v>2491</v>
      </c>
      <c r="AH487" s="199">
        <v>485</v>
      </c>
      <c r="AI487" s="195"/>
      <c r="AJ487" s="180"/>
      <c r="AK487" s="180"/>
      <c r="AL487" s="180"/>
      <c r="AM487" s="180"/>
      <c r="AN487" s="195"/>
      <c r="AO487" s="195"/>
      <c r="AP487" s="221"/>
      <c r="AQ487" s="195"/>
      <c r="AR487" s="195"/>
      <c r="AS487" s="40" t="s">
        <v>1482</v>
      </c>
      <c r="AT487" s="40"/>
      <c r="AU487" s="40" t="s">
        <v>3286</v>
      </c>
      <c r="AV487" s="40" t="s">
        <v>2003</v>
      </c>
      <c r="AW487" s="40"/>
      <c r="AX487" s="38"/>
      <c r="AY487" s="38"/>
      <c r="AZ487" s="38"/>
      <c r="BA487" s="38"/>
      <c r="BD487" s="107"/>
      <c r="BE487" s="107"/>
      <c r="BF487" s="107"/>
      <c r="BG487" s="107"/>
    </row>
    <row r="488" spans="1:59" ht="13.5" customHeight="1" x14ac:dyDescent="0.25">
      <c r="A488" s="38"/>
      <c r="B488" s="38"/>
      <c r="C488" s="38"/>
      <c r="D488" s="38"/>
      <c r="E488" s="38"/>
      <c r="F488" s="38"/>
      <c r="G488" s="38"/>
      <c r="H488" s="38"/>
      <c r="I488" s="38"/>
      <c r="J488" s="38"/>
      <c r="K488" s="38"/>
      <c r="L488" s="38"/>
      <c r="M488" s="38"/>
      <c r="N488" s="38"/>
      <c r="O488" s="38"/>
      <c r="P488" s="38"/>
      <c r="Q488" s="38"/>
      <c r="R488" s="38"/>
      <c r="S488" s="77" t="s">
        <v>3119</v>
      </c>
      <c r="T488" s="76"/>
      <c r="AD488" s="224" t="s">
        <v>282</v>
      </c>
      <c r="AE488" s="224" t="s">
        <v>2492</v>
      </c>
      <c r="AF488" s="225" t="s">
        <v>2108</v>
      </c>
      <c r="AG488" s="223" t="s">
        <v>2493</v>
      </c>
      <c r="AH488" s="199">
        <v>486</v>
      </c>
      <c r="AI488" s="195"/>
      <c r="AJ488" s="180"/>
      <c r="AK488" s="180"/>
      <c r="AL488" s="180"/>
      <c r="AM488" s="180"/>
      <c r="AN488" s="195"/>
      <c r="AO488" s="195"/>
      <c r="AP488" s="221"/>
      <c r="AQ488" s="195"/>
      <c r="AR488" s="195"/>
      <c r="AS488" s="40" t="s">
        <v>1483</v>
      </c>
      <c r="AT488" s="40"/>
      <c r="AU488" s="40" t="s">
        <v>3287</v>
      </c>
      <c r="AV488" s="40" t="s">
        <v>2004</v>
      </c>
      <c r="AW488" s="40"/>
      <c r="AX488" s="38"/>
      <c r="AY488" s="38"/>
      <c r="AZ488" s="38"/>
      <c r="BA488" s="38"/>
      <c r="BD488" s="107"/>
      <c r="BE488" s="107"/>
      <c r="BF488" s="107"/>
      <c r="BG488" s="107"/>
    </row>
    <row r="489" spans="1:59" ht="13.5" customHeight="1" x14ac:dyDescent="0.25">
      <c r="A489" s="38"/>
      <c r="B489" s="38"/>
      <c r="C489" s="38"/>
      <c r="D489" s="38"/>
      <c r="E489" s="38"/>
      <c r="F489" s="38"/>
      <c r="G489" s="38"/>
      <c r="H489" s="38"/>
      <c r="I489" s="38"/>
      <c r="J489" s="38"/>
      <c r="K489" s="38"/>
      <c r="L489" s="38"/>
      <c r="M489" s="38"/>
      <c r="N489" s="38"/>
      <c r="O489" s="38"/>
      <c r="P489" s="38"/>
      <c r="Q489" s="38"/>
      <c r="R489" s="38"/>
      <c r="S489" s="77" t="s">
        <v>416</v>
      </c>
      <c r="T489" s="76" t="s">
        <v>551</v>
      </c>
      <c r="AD489" s="224" t="s">
        <v>282</v>
      </c>
      <c r="AE489" s="224" t="s">
        <v>2494</v>
      </c>
      <c r="AF489" s="225" t="s">
        <v>2108</v>
      </c>
      <c r="AG489" s="223" t="s">
        <v>2495</v>
      </c>
      <c r="AH489" s="199">
        <v>487</v>
      </c>
      <c r="AI489" s="195"/>
      <c r="AJ489" s="180"/>
      <c r="AK489" s="180"/>
      <c r="AL489" s="180"/>
      <c r="AM489" s="180"/>
      <c r="AN489" s="195"/>
      <c r="AO489" s="195"/>
      <c r="AP489" s="221"/>
      <c r="AQ489" s="195"/>
      <c r="AR489" s="195"/>
      <c r="AS489" s="40" t="s">
        <v>1484</v>
      </c>
      <c r="AT489" s="40"/>
      <c r="AU489" s="40" t="s">
        <v>4071</v>
      </c>
      <c r="AV489" s="40" t="s">
        <v>4413</v>
      </c>
      <c r="AW489" s="40" t="s">
        <v>140</v>
      </c>
      <c r="AX489" s="38"/>
      <c r="AY489" s="38"/>
      <c r="AZ489" s="38"/>
      <c r="BA489" s="38"/>
      <c r="BD489" s="107"/>
      <c r="BE489" s="107"/>
      <c r="BF489" s="107"/>
      <c r="BG489" s="107"/>
    </row>
    <row r="490" spans="1:59" ht="13.5" customHeight="1" x14ac:dyDescent="0.25">
      <c r="A490" s="38"/>
      <c r="B490" s="38"/>
      <c r="C490" s="38"/>
      <c r="D490" s="38"/>
      <c r="E490" s="38"/>
      <c r="F490" s="38"/>
      <c r="G490" s="38"/>
      <c r="H490" s="38"/>
      <c r="I490" s="38"/>
      <c r="J490" s="38"/>
      <c r="K490" s="38"/>
      <c r="L490" s="38"/>
      <c r="M490" s="38"/>
      <c r="N490" s="38"/>
      <c r="O490" s="38"/>
      <c r="P490" s="38"/>
      <c r="Q490" s="38"/>
      <c r="R490" s="38"/>
      <c r="S490" s="77" t="s">
        <v>3139</v>
      </c>
      <c r="T490" s="76"/>
      <c r="AD490" s="224" t="s">
        <v>282</v>
      </c>
      <c r="AE490" s="224" t="s">
        <v>2496</v>
      </c>
      <c r="AF490" s="225" t="s">
        <v>2108</v>
      </c>
      <c r="AG490" s="223" t="s">
        <v>2497</v>
      </c>
      <c r="AH490" s="199">
        <v>488</v>
      </c>
      <c r="AI490" s="195"/>
      <c r="AJ490" s="180"/>
      <c r="AK490" s="180"/>
      <c r="AL490" s="180"/>
      <c r="AM490" s="180"/>
      <c r="AN490" s="195"/>
      <c r="AO490" s="195"/>
      <c r="AP490" s="221"/>
      <c r="AQ490" s="195"/>
      <c r="AR490" s="195"/>
      <c r="AS490" s="40" t="s">
        <v>4414</v>
      </c>
      <c r="AT490" s="40"/>
      <c r="AU490" s="40" t="s">
        <v>4061</v>
      </c>
      <c r="AV490" s="40" t="s">
        <v>4415</v>
      </c>
      <c r="AW490" s="40"/>
      <c r="AX490" s="38"/>
      <c r="AY490" s="38"/>
      <c r="AZ490" s="38"/>
      <c r="BA490" s="38"/>
      <c r="BD490" s="107"/>
      <c r="BE490" s="107"/>
      <c r="BF490" s="107"/>
      <c r="BG490" s="107"/>
    </row>
    <row r="491" spans="1:59" ht="13.5" customHeight="1" x14ac:dyDescent="0.25">
      <c r="A491" s="38"/>
      <c r="B491" s="38"/>
      <c r="C491" s="38"/>
      <c r="D491" s="38"/>
      <c r="E491" s="38"/>
      <c r="F491" s="38"/>
      <c r="G491" s="38"/>
      <c r="H491" s="38"/>
      <c r="I491" s="38"/>
      <c r="J491" s="38"/>
      <c r="K491" s="38"/>
      <c r="L491" s="38"/>
      <c r="M491" s="38"/>
      <c r="N491" s="38"/>
      <c r="O491" s="38"/>
      <c r="P491" s="38"/>
      <c r="Q491" s="38"/>
      <c r="R491" s="38"/>
      <c r="S491" s="77" t="s">
        <v>4010</v>
      </c>
      <c r="T491" s="76"/>
      <c r="AD491" s="224" t="s">
        <v>282</v>
      </c>
      <c r="AE491" s="224" t="s">
        <v>2054</v>
      </c>
      <c r="AF491" s="225" t="s">
        <v>2051</v>
      </c>
      <c r="AG491" s="223" t="s">
        <v>3565</v>
      </c>
      <c r="AH491" s="199">
        <v>489</v>
      </c>
      <c r="AI491" s="195"/>
      <c r="AJ491" s="180"/>
      <c r="AK491" s="180"/>
      <c r="AL491" s="180"/>
      <c r="AM491" s="180"/>
      <c r="AN491" s="195"/>
      <c r="AO491" s="195"/>
      <c r="AP491" s="221"/>
      <c r="AQ491" s="195"/>
      <c r="AR491" s="195"/>
      <c r="AS491" s="40" t="s">
        <v>1485</v>
      </c>
      <c r="AT491" s="40"/>
      <c r="AU491" s="40" t="s">
        <v>3843</v>
      </c>
      <c r="AV491" s="40" t="s">
        <v>4416</v>
      </c>
      <c r="AW491" s="40" t="s">
        <v>71</v>
      </c>
      <c r="AX491" s="38"/>
      <c r="AY491" s="38"/>
      <c r="AZ491" s="38"/>
      <c r="BA491" s="38"/>
      <c r="BD491" s="107"/>
      <c r="BE491" s="107"/>
      <c r="BF491" s="107"/>
      <c r="BG491" s="107"/>
    </row>
    <row r="492" spans="1:59" ht="13.5" customHeight="1" x14ac:dyDescent="0.25">
      <c r="A492" s="38"/>
      <c r="B492" s="38"/>
      <c r="C492" s="38"/>
      <c r="D492" s="38"/>
      <c r="E492" s="38"/>
      <c r="F492" s="38"/>
      <c r="G492" s="38"/>
      <c r="H492" s="38"/>
      <c r="I492" s="38"/>
      <c r="J492" s="38"/>
      <c r="K492" s="38"/>
      <c r="L492" s="38"/>
      <c r="M492" s="38"/>
      <c r="N492" s="38"/>
      <c r="O492" s="38"/>
      <c r="P492" s="38"/>
      <c r="Q492" s="38"/>
      <c r="R492" s="38"/>
      <c r="S492" s="77" t="s">
        <v>4011</v>
      </c>
      <c r="T492" s="76"/>
      <c r="AD492" s="224" t="s">
        <v>282</v>
      </c>
      <c r="AE492" s="224" t="s">
        <v>2498</v>
      </c>
      <c r="AF492" s="225" t="s">
        <v>2051</v>
      </c>
      <c r="AG492" s="223" t="s">
        <v>2499</v>
      </c>
      <c r="AH492" s="199">
        <v>490</v>
      </c>
      <c r="AI492" s="195"/>
      <c r="AJ492" s="180"/>
      <c r="AK492" s="180"/>
      <c r="AL492" s="180"/>
      <c r="AM492" s="180"/>
      <c r="AN492" s="195"/>
      <c r="AO492" s="195"/>
      <c r="AP492" s="221"/>
      <c r="AQ492" s="195"/>
      <c r="AR492" s="195"/>
      <c r="AS492" s="40" t="s">
        <v>3288</v>
      </c>
      <c r="AT492" s="40"/>
      <c r="AU492" s="40" t="s">
        <v>3289</v>
      </c>
      <c r="AV492" s="40" t="s">
        <v>3290</v>
      </c>
      <c r="AW492" s="40" t="s">
        <v>2770</v>
      </c>
      <c r="AX492" s="38"/>
      <c r="AY492" s="38"/>
      <c r="AZ492" s="38"/>
      <c r="BA492" s="38"/>
      <c r="BD492" s="107"/>
      <c r="BE492" s="107"/>
      <c r="BF492" s="107"/>
      <c r="BG492" s="107"/>
    </row>
    <row r="493" spans="1:59" ht="13.5" customHeight="1" x14ac:dyDescent="0.25">
      <c r="A493" s="38"/>
      <c r="B493" s="38"/>
      <c r="C493" s="38"/>
      <c r="D493" s="38"/>
      <c r="E493" s="38"/>
      <c r="F493" s="38"/>
      <c r="G493" s="38"/>
      <c r="H493" s="38"/>
      <c r="I493" s="38"/>
      <c r="J493" s="38"/>
      <c r="K493" s="38"/>
      <c r="L493" s="38"/>
      <c r="M493" s="38"/>
      <c r="N493" s="38"/>
      <c r="O493" s="38"/>
      <c r="P493" s="38"/>
      <c r="Q493" s="38"/>
      <c r="R493" s="38"/>
      <c r="S493" s="77" t="s">
        <v>3121</v>
      </c>
      <c r="T493" s="76"/>
      <c r="AD493" s="224" t="s">
        <v>282</v>
      </c>
      <c r="AE493" s="224" t="s">
        <v>696</v>
      </c>
      <c r="AF493" s="225" t="s">
        <v>2051</v>
      </c>
      <c r="AG493" s="223" t="s">
        <v>2500</v>
      </c>
      <c r="AH493" s="199">
        <v>491</v>
      </c>
      <c r="AI493" s="195"/>
      <c r="AJ493" s="180"/>
      <c r="AK493" s="180"/>
      <c r="AL493" s="180"/>
      <c r="AM493" s="180"/>
      <c r="AN493" s="195"/>
      <c r="AO493" s="195"/>
      <c r="AP493" s="221"/>
      <c r="AQ493" s="195"/>
      <c r="AR493" s="195"/>
      <c r="AS493" s="40" t="s">
        <v>1486</v>
      </c>
      <c r="AT493" s="40"/>
      <c r="AU493" s="40" t="s">
        <v>4109</v>
      </c>
      <c r="AV493" s="40" t="s">
        <v>4417</v>
      </c>
      <c r="AW493" s="40" t="s">
        <v>119</v>
      </c>
      <c r="AX493" s="38"/>
      <c r="AY493" s="38"/>
      <c r="AZ493" s="38"/>
      <c r="BA493" s="38"/>
      <c r="BD493" s="107"/>
      <c r="BE493" s="107"/>
      <c r="BF493" s="107"/>
      <c r="BG493" s="107"/>
    </row>
    <row r="494" spans="1:59" ht="13.5" customHeight="1" x14ac:dyDescent="0.25">
      <c r="A494" s="38"/>
      <c r="B494" s="38"/>
      <c r="C494" s="38"/>
      <c r="D494" s="38"/>
      <c r="E494" s="38"/>
      <c r="F494" s="38"/>
      <c r="G494" s="38"/>
      <c r="H494" s="38"/>
      <c r="I494" s="38"/>
      <c r="J494" s="38"/>
      <c r="K494" s="38"/>
      <c r="L494" s="38"/>
      <c r="M494" s="38"/>
      <c r="N494" s="38"/>
      <c r="O494" s="38"/>
      <c r="P494" s="38"/>
      <c r="Q494" s="38"/>
      <c r="R494" s="38"/>
      <c r="S494" s="77" t="s">
        <v>3116</v>
      </c>
      <c r="T494" s="76"/>
      <c r="AD494" s="224" t="s">
        <v>282</v>
      </c>
      <c r="AE494" s="224" t="s">
        <v>676</v>
      </c>
      <c r="AF494" s="225" t="s">
        <v>2051</v>
      </c>
      <c r="AG494" s="223" t="s">
        <v>2501</v>
      </c>
      <c r="AH494" s="199">
        <v>492</v>
      </c>
      <c r="AI494" s="195"/>
      <c r="AJ494" s="180"/>
      <c r="AK494" s="180"/>
      <c r="AL494" s="180"/>
      <c r="AM494" s="180"/>
      <c r="AN494" s="195"/>
      <c r="AO494" s="195"/>
      <c r="AP494" s="221"/>
      <c r="AQ494" s="195"/>
      <c r="AR494" s="195"/>
      <c r="AS494" s="40" t="s">
        <v>3291</v>
      </c>
      <c r="AT494" s="40"/>
      <c r="AU494" s="40" t="s">
        <v>3292</v>
      </c>
      <c r="AV494" s="40" t="s">
        <v>3293</v>
      </c>
      <c r="AW494" s="40" t="s">
        <v>2773</v>
      </c>
      <c r="AX494" s="38"/>
      <c r="AY494" s="38"/>
      <c r="AZ494" s="38"/>
      <c r="BA494" s="38"/>
      <c r="BD494" s="107"/>
      <c r="BE494" s="107"/>
      <c r="BF494" s="107"/>
      <c r="BG494" s="107"/>
    </row>
    <row r="495" spans="1:59" ht="13.5" customHeight="1" x14ac:dyDescent="0.25">
      <c r="A495" s="38"/>
      <c r="B495" s="38"/>
      <c r="C495" s="38"/>
      <c r="D495" s="38"/>
      <c r="E495" s="38"/>
      <c r="F495" s="38"/>
      <c r="G495" s="38"/>
      <c r="H495" s="38"/>
      <c r="I495" s="38"/>
      <c r="J495" s="38"/>
      <c r="K495" s="38"/>
      <c r="L495" s="38"/>
      <c r="M495" s="38"/>
      <c r="N495" s="38"/>
      <c r="O495" s="38"/>
      <c r="P495" s="38"/>
      <c r="Q495" s="38"/>
      <c r="R495" s="38"/>
      <c r="S495" s="77" t="s">
        <v>3129</v>
      </c>
      <c r="T495" s="76"/>
      <c r="AD495" s="224" t="s">
        <v>282</v>
      </c>
      <c r="AE495" s="224" t="s">
        <v>2502</v>
      </c>
      <c r="AF495" s="225" t="s">
        <v>2051</v>
      </c>
      <c r="AG495" s="223" t="s">
        <v>2503</v>
      </c>
      <c r="AH495" s="199">
        <v>493</v>
      </c>
      <c r="AI495" s="195"/>
      <c r="AJ495" s="180"/>
      <c r="AK495" s="180"/>
      <c r="AL495" s="180"/>
      <c r="AM495" s="180"/>
      <c r="AN495" s="195"/>
      <c r="AO495" s="195"/>
      <c r="AP495" s="221"/>
      <c r="AQ495" s="195"/>
      <c r="AR495" s="195"/>
      <c r="AS495" s="40" t="s">
        <v>1487</v>
      </c>
      <c r="AT495" s="40"/>
      <c r="AU495" s="40" t="s">
        <v>3990</v>
      </c>
      <c r="AV495" s="40" t="s">
        <v>4418</v>
      </c>
      <c r="AW495" s="40" t="s">
        <v>182</v>
      </c>
      <c r="AX495" s="38"/>
      <c r="AY495" s="38"/>
      <c r="AZ495" s="38"/>
      <c r="BA495" s="38"/>
      <c r="BD495" s="107"/>
      <c r="BE495" s="107"/>
      <c r="BF495" s="107"/>
      <c r="BG495" s="107"/>
    </row>
    <row r="496" spans="1:59" ht="13.5" customHeight="1" x14ac:dyDescent="0.25">
      <c r="A496" s="38"/>
      <c r="B496" s="38"/>
      <c r="C496" s="38"/>
      <c r="D496" s="38"/>
      <c r="E496" s="38"/>
      <c r="F496" s="38"/>
      <c r="G496" s="38"/>
      <c r="H496" s="38"/>
      <c r="I496" s="38"/>
      <c r="J496" s="38"/>
      <c r="K496" s="38"/>
      <c r="L496" s="38"/>
      <c r="M496" s="38"/>
      <c r="N496" s="38"/>
      <c r="O496" s="38"/>
      <c r="P496" s="38"/>
      <c r="Q496" s="38"/>
      <c r="R496" s="38"/>
      <c r="S496" s="77" t="s">
        <v>2828</v>
      </c>
      <c r="T496" s="76"/>
      <c r="AD496" s="224" t="s">
        <v>282</v>
      </c>
      <c r="AE496" s="224" t="s">
        <v>654</v>
      </c>
      <c r="AF496" s="225" t="s">
        <v>2051</v>
      </c>
      <c r="AG496" s="223" t="s">
        <v>2504</v>
      </c>
      <c r="AH496" s="199">
        <v>494</v>
      </c>
      <c r="AI496" s="195"/>
      <c r="AJ496" s="180"/>
      <c r="AK496" s="180"/>
      <c r="AL496" s="180"/>
      <c r="AM496" s="180"/>
      <c r="AN496" s="195"/>
      <c r="AO496" s="195"/>
      <c r="AP496" s="221"/>
      <c r="AQ496" s="195"/>
      <c r="AR496" s="195"/>
      <c r="AS496" s="40" t="s">
        <v>1488</v>
      </c>
      <c r="AT496" s="40"/>
      <c r="AU496" s="40" t="s">
        <v>310</v>
      </c>
      <c r="AV496" s="40" t="s">
        <v>4419</v>
      </c>
      <c r="AW496" s="40" t="s">
        <v>234</v>
      </c>
      <c r="AX496" s="38"/>
      <c r="AY496" s="38"/>
      <c r="AZ496" s="38"/>
      <c r="BA496" s="38"/>
      <c r="BD496" s="107"/>
      <c r="BE496" s="107"/>
      <c r="BF496" s="107"/>
      <c r="BG496" s="107"/>
    </row>
    <row r="497" spans="1:59" ht="13.5" customHeight="1" x14ac:dyDescent="0.25">
      <c r="A497" s="38"/>
      <c r="B497" s="38"/>
      <c r="C497" s="38"/>
      <c r="D497" s="38"/>
      <c r="E497" s="38"/>
      <c r="F497" s="38"/>
      <c r="G497" s="38"/>
      <c r="H497" s="38"/>
      <c r="I497" s="38"/>
      <c r="J497" s="38"/>
      <c r="K497" s="38"/>
      <c r="L497" s="38"/>
      <c r="M497" s="38"/>
      <c r="N497" s="38"/>
      <c r="O497" s="38"/>
      <c r="P497" s="38"/>
      <c r="Q497" s="38"/>
      <c r="R497" s="38"/>
      <c r="S497" s="77" t="s">
        <v>4012</v>
      </c>
      <c r="T497" s="76"/>
      <c r="AD497" s="224" t="s">
        <v>282</v>
      </c>
      <c r="AE497" s="224" t="s">
        <v>697</v>
      </c>
      <c r="AF497" s="225" t="s">
        <v>2051</v>
      </c>
      <c r="AG497" s="223" t="s">
        <v>2505</v>
      </c>
      <c r="AH497" s="199">
        <v>495</v>
      </c>
      <c r="AI497" s="195"/>
      <c r="AJ497" s="180"/>
      <c r="AK497" s="180"/>
      <c r="AL497" s="180"/>
      <c r="AM497" s="180"/>
      <c r="AN497" s="195"/>
      <c r="AO497" s="195"/>
      <c r="AP497" s="221"/>
      <c r="AQ497" s="195"/>
      <c r="AR497" s="195"/>
      <c r="AS497" s="40" t="s">
        <v>1489</v>
      </c>
      <c r="AT497" s="40"/>
      <c r="AU497" s="40" t="s">
        <v>4060</v>
      </c>
      <c r="AV497" s="40" t="s">
        <v>4420</v>
      </c>
      <c r="AW497" s="40" t="s">
        <v>129</v>
      </c>
      <c r="AX497" s="38"/>
      <c r="AY497" s="38"/>
      <c r="AZ497" s="38"/>
      <c r="BA497" s="38"/>
      <c r="BD497" s="107"/>
      <c r="BE497" s="107"/>
      <c r="BF497" s="107"/>
      <c r="BG497" s="107"/>
    </row>
    <row r="498" spans="1:59" ht="13.5" customHeight="1" x14ac:dyDescent="0.25">
      <c r="A498" s="38"/>
      <c r="B498" s="38"/>
      <c r="C498" s="38"/>
      <c r="D498" s="38"/>
      <c r="E498" s="38"/>
      <c r="F498" s="38"/>
      <c r="G498" s="38"/>
      <c r="H498" s="38"/>
      <c r="I498" s="38"/>
      <c r="J498" s="38"/>
      <c r="K498" s="38"/>
      <c r="L498" s="38"/>
      <c r="M498" s="38"/>
      <c r="N498" s="38"/>
      <c r="O498" s="38"/>
      <c r="P498" s="38"/>
      <c r="Q498" s="38"/>
      <c r="R498" s="38"/>
      <c r="S498" s="77" t="s">
        <v>417</v>
      </c>
      <c r="T498" s="76" t="s">
        <v>556</v>
      </c>
      <c r="AD498" s="224" t="s">
        <v>282</v>
      </c>
      <c r="AE498" s="224" t="s">
        <v>726</v>
      </c>
      <c r="AF498" s="225" t="s">
        <v>2051</v>
      </c>
      <c r="AG498" s="223" t="s">
        <v>2506</v>
      </c>
      <c r="AH498" s="199">
        <v>496</v>
      </c>
      <c r="AI498" s="195"/>
      <c r="AJ498" s="180"/>
      <c r="AK498" s="180"/>
      <c r="AL498" s="180"/>
      <c r="AM498" s="180"/>
      <c r="AN498" s="195"/>
      <c r="AO498" s="195"/>
      <c r="AP498" s="221"/>
      <c r="AQ498" s="195"/>
      <c r="AR498" s="195"/>
      <c r="AS498" s="40" t="s">
        <v>1490</v>
      </c>
      <c r="AT498" s="40"/>
      <c r="AU498" s="40" t="s">
        <v>3908</v>
      </c>
      <c r="AV498" s="40" t="s">
        <v>4421</v>
      </c>
      <c r="AW498" s="40" t="s">
        <v>1491</v>
      </c>
      <c r="AX498" s="38"/>
      <c r="AY498" s="38"/>
      <c r="AZ498" s="38"/>
      <c r="BA498" s="38"/>
      <c r="BD498" s="107"/>
      <c r="BE498" s="107"/>
      <c r="BF498" s="107"/>
      <c r="BG498" s="107"/>
    </row>
    <row r="499" spans="1:59" ht="13.5" customHeight="1" x14ac:dyDescent="0.25">
      <c r="A499" s="38"/>
      <c r="B499" s="38"/>
      <c r="C499" s="38"/>
      <c r="D499" s="38"/>
      <c r="E499" s="38"/>
      <c r="F499" s="38"/>
      <c r="G499" s="38"/>
      <c r="H499" s="38"/>
      <c r="I499" s="38"/>
      <c r="J499" s="38"/>
      <c r="K499" s="38"/>
      <c r="L499" s="38"/>
      <c r="M499" s="38"/>
      <c r="N499" s="38"/>
      <c r="O499" s="38"/>
      <c r="P499" s="38"/>
      <c r="Q499" s="38"/>
      <c r="R499" s="38"/>
      <c r="S499" s="77" t="s">
        <v>3123</v>
      </c>
      <c r="T499" s="76"/>
      <c r="AD499" s="224" t="s">
        <v>282</v>
      </c>
      <c r="AE499" s="224" t="s">
        <v>2057</v>
      </c>
      <c r="AF499" s="225" t="s">
        <v>2052</v>
      </c>
      <c r="AG499" s="223" t="s">
        <v>2184</v>
      </c>
      <c r="AH499" s="199">
        <v>497</v>
      </c>
      <c r="AI499" s="195"/>
      <c r="AJ499" s="180"/>
      <c r="AK499" s="180"/>
      <c r="AL499" s="180"/>
      <c r="AM499" s="180"/>
      <c r="AN499" s="195"/>
      <c r="AO499" s="195"/>
      <c r="AP499" s="221"/>
      <c r="AQ499" s="195"/>
      <c r="AR499" s="195"/>
      <c r="AS499" s="40" t="s">
        <v>3294</v>
      </c>
      <c r="AT499" s="40"/>
      <c r="AU499" s="40" t="s">
        <v>489</v>
      </c>
      <c r="AV499" s="40" t="s">
        <v>3295</v>
      </c>
      <c r="AW499" s="40" t="s">
        <v>2766</v>
      </c>
      <c r="AX499" s="38"/>
      <c r="AY499" s="38"/>
      <c r="AZ499" s="38"/>
      <c r="BA499" s="38"/>
      <c r="BD499" s="107"/>
      <c r="BE499" s="107"/>
      <c r="BF499" s="107"/>
      <c r="BG499" s="107"/>
    </row>
    <row r="500" spans="1:59" ht="13.5" customHeight="1" x14ac:dyDescent="0.25">
      <c r="A500" s="38"/>
      <c r="B500" s="38"/>
      <c r="C500" s="38"/>
      <c r="D500" s="38"/>
      <c r="E500" s="38"/>
      <c r="F500" s="38"/>
      <c r="G500" s="38"/>
      <c r="H500" s="38"/>
      <c r="I500" s="38"/>
      <c r="J500" s="38"/>
      <c r="K500" s="38"/>
      <c r="L500" s="38"/>
      <c r="M500" s="38"/>
      <c r="N500" s="38"/>
      <c r="O500" s="38"/>
      <c r="P500" s="38"/>
      <c r="Q500" s="38"/>
      <c r="R500" s="38"/>
      <c r="S500" s="77" t="s">
        <v>418</v>
      </c>
      <c r="T500" s="76" t="s">
        <v>549</v>
      </c>
      <c r="AD500" s="224" t="s">
        <v>282</v>
      </c>
      <c r="AE500" s="224" t="s">
        <v>2507</v>
      </c>
      <c r="AF500" s="225" t="s">
        <v>2052</v>
      </c>
      <c r="AG500" s="223" t="s">
        <v>2508</v>
      </c>
      <c r="AH500" s="199">
        <v>498</v>
      </c>
      <c r="AI500" s="195"/>
      <c r="AJ500" s="180"/>
      <c r="AK500" s="180"/>
      <c r="AL500" s="180"/>
      <c r="AM500" s="180"/>
      <c r="AN500" s="195"/>
      <c r="AO500" s="195"/>
      <c r="AP500" s="221"/>
      <c r="AQ500" s="195"/>
      <c r="AR500" s="195"/>
      <c r="AS500" s="40" t="s">
        <v>3296</v>
      </c>
      <c r="AT500" s="40"/>
      <c r="AU500" s="40" t="s">
        <v>3297</v>
      </c>
      <c r="AV500" s="40" t="s">
        <v>3298</v>
      </c>
      <c r="AW500" s="40" t="s">
        <v>2770</v>
      </c>
      <c r="AX500" s="38"/>
      <c r="AY500" s="38"/>
      <c r="AZ500" s="38"/>
      <c r="BA500" s="38"/>
      <c r="BD500" s="107"/>
      <c r="BE500" s="107"/>
      <c r="BF500" s="107"/>
      <c r="BG500" s="107"/>
    </row>
    <row r="501" spans="1:59" ht="13.5" customHeight="1" x14ac:dyDescent="0.25">
      <c r="A501" s="38"/>
      <c r="B501" s="38"/>
      <c r="C501" s="38"/>
      <c r="D501" s="38"/>
      <c r="E501" s="38"/>
      <c r="F501" s="38"/>
      <c r="G501" s="38"/>
      <c r="H501" s="38"/>
      <c r="I501" s="38"/>
      <c r="J501" s="38"/>
      <c r="K501" s="38"/>
      <c r="L501" s="38"/>
      <c r="M501" s="38"/>
      <c r="N501" s="38"/>
      <c r="O501" s="38"/>
      <c r="P501" s="38"/>
      <c r="Q501" s="38"/>
      <c r="R501" s="38"/>
      <c r="S501" s="77" t="s">
        <v>4013</v>
      </c>
      <c r="T501" s="76"/>
      <c r="AD501" s="224" t="s">
        <v>282</v>
      </c>
      <c r="AE501" s="224" t="s">
        <v>2414</v>
      </c>
      <c r="AF501" s="225" t="s">
        <v>2052</v>
      </c>
      <c r="AG501" s="223" t="s">
        <v>2509</v>
      </c>
      <c r="AH501" s="199">
        <v>499</v>
      </c>
      <c r="AI501" s="194"/>
      <c r="AJ501" s="179"/>
      <c r="AK501" s="179"/>
      <c r="AL501" s="179"/>
      <c r="AM501" s="179"/>
      <c r="AN501" s="194"/>
      <c r="AO501" s="194"/>
      <c r="AP501" s="220"/>
      <c r="AQ501" s="194"/>
      <c r="AR501" s="194"/>
      <c r="AS501" s="40" t="s">
        <v>1194</v>
      </c>
      <c r="AT501" s="40"/>
      <c r="AU501" s="40" t="s">
        <v>4062</v>
      </c>
      <c r="AV501" s="40" t="s">
        <v>4422</v>
      </c>
      <c r="AW501" s="40" t="s">
        <v>119</v>
      </c>
      <c r="BD501" s="105"/>
      <c r="BE501" s="105"/>
      <c r="BF501" s="105"/>
      <c r="BG501" s="105"/>
    </row>
    <row r="502" spans="1:59" ht="13.5" customHeight="1" x14ac:dyDescent="0.25">
      <c r="A502" s="38"/>
      <c r="B502" s="38"/>
      <c r="C502" s="38"/>
      <c r="D502" s="38"/>
      <c r="E502" s="38"/>
      <c r="F502" s="38"/>
      <c r="G502" s="38"/>
      <c r="H502" s="38"/>
      <c r="I502" s="38"/>
      <c r="J502" s="38"/>
      <c r="K502" s="38"/>
      <c r="L502" s="38"/>
      <c r="M502" s="38"/>
      <c r="N502" s="38"/>
      <c r="O502" s="38"/>
      <c r="P502" s="38"/>
      <c r="Q502" s="38"/>
      <c r="R502" s="38"/>
      <c r="S502" s="77" t="s">
        <v>3132</v>
      </c>
      <c r="T502" s="76"/>
      <c r="AD502" s="224" t="s">
        <v>282</v>
      </c>
      <c r="AE502" s="224" t="s">
        <v>2225</v>
      </c>
      <c r="AF502" s="225" t="s">
        <v>2052</v>
      </c>
      <c r="AG502" s="223" t="s">
        <v>2510</v>
      </c>
      <c r="AH502" s="199">
        <v>500</v>
      </c>
      <c r="AI502" s="194"/>
      <c r="AJ502" s="179"/>
      <c r="AK502" s="179"/>
      <c r="AL502" s="179"/>
      <c r="AM502" s="179"/>
      <c r="AN502" s="194"/>
      <c r="AO502" s="194"/>
      <c r="AP502" s="220"/>
      <c r="AQ502" s="194"/>
      <c r="AR502" s="194"/>
      <c r="AS502" s="40" t="s">
        <v>1492</v>
      </c>
      <c r="AT502" s="40"/>
      <c r="AU502" s="40" t="s">
        <v>4065</v>
      </c>
      <c r="AV502" s="40" t="s">
        <v>4423</v>
      </c>
      <c r="AW502" s="40" t="s">
        <v>123</v>
      </c>
      <c r="BD502" s="105"/>
      <c r="BE502" s="105"/>
      <c r="BF502" s="105"/>
      <c r="BG502" s="105"/>
    </row>
    <row r="503" spans="1:59" ht="13.5" customHeight="1" x14ac:dyDescent="0.25">
      <c r="A503" s="38"/>
      <c r="B503" s="38"/>
      <c r="C503" s="38"/>
      <c r="D503" s="38"/>
      <c r="E503" s="38"/>
      <c r="F503" s="38"/>
      <c r="G503" s="38"/>
      <c r="H503" s="38"/>
      <c r="I503" s="38"/>
      <c r="J503" s="38"/>
      <c r="K503" s="38"/>
      <c r="L503" s="38"/>
      <c r="M503" s="38"/>
      <c r="N503" s="38"/>
      <c r="O503" s="38"/>
      <c r="P503" s="38"/>
      <c r="Q503" s="38"/>
      <c r="R503" s="38"/>
      <c r="S503" s="77" t="s">
        <v>419</v>
      </c>
      <c r="T503" s="76" t="s">
        <v>549</v>
      </c>
      <c r="AD503" s="224" t="s">
        <v>282</v>
      </c>
      <c r="AE503" s="224" t="s">
        <v>2511</v>
      </c>
      <c r="AF503" s="225" t="s">
        <v>2052</v>
      </c>
      <c r="AG503" s="223" t="s">
        <v>2512</v>
      </c>
      <c r="AH503" s="199">
        <v>501</v>
      </c>
      <c r="AI503" s="194"/>
      <c r="AJ503" s="179"/>
      <c r="AK503" s="179"/>
      <c r="AL503" s="179"/>
      <c r="AM503" s="179"/>
      <c r="AN503" s="194"/>
      <c r="AO503" s="194"/>
      <c r="AP503" s="220"/>
      <c r="AQ503" s="194"/>
      <c r="AR503" s="194"/>
      <c r="AS503" s="40" t="s">
        <v>1195</v>
      </c>
      <c r="AT503" s="40"/>
      <c r="AU503" s="40" t="s">
        <v>4067</v>
      </c>
      <c r="AV503" s="40" t="s">
        <v>4424</v>
      </c>
      <c r="AW503" s="40" t="s">
        <v>137</v>
      </c>
      <c r="BD503" s="105"/>
      <c r="BE503" s="105"/>
      <c r="BF503" s="105"/>
      <c r="BG503" s="105"/>
    </row>
    <row r="504" spans="1:59" ht="13.5" customHeight="1" x14ac:dyDescent="0.25">
      <c r="A504" s="38"/>
      <c r="B504" s="38"/>
      <c r="C504" s="38"/>
      <c r="D504" s="38"/>
      <c r="E504" s="38"/>
      <c r="F504" s="38"/>
      <c r="G504" s="38"/>
      <c r="H504" s="38"/>
      <c r="I504" s="38"/>
      <c r="J504" s="38"/>
      <c r="K504" s="38"/>
      <c r="L504" s="38"/>
      <c r="M504" s="38"/>
      <c r="N504" s="38"/>
      <c r="O504" s="38"/>
      <c r="P504" s="38"/>
      <c r="Q504" s="38"/>
      <c r="R504" s="38"/>
      <c r="S504" s="77" t="s">
        <v>3134</v>
      </c>
      <c r="T504" s="76"/>
      <c r="AD504" s="224" t="s">
        <v>282</v>
      </c>
      <c r="AE504" s="224" t="s">
        <v>2227</v>
      </c>
      <c r="AF504" s="225" t="s">
        <v>2052</v>
      </c>
      <c r="AG504" s="223" t="s">
        <v>2513</v>
      </c>
      <c r="AH504" s="199">
        <v>502</v>
      </c>
      <c r="AI504" s="194"/>
      <c r="AJ504" s="179"/>
      <c r="AK504" s="179"/>
      <c r="AL504" s="179"/>
      <c r="AM504" s="179"/>
      <c r="AN504" s="194"/>
      <c r="AO504" s="194"/>
      <c r="AP504" s="220"/>
      <c r="AQ504" s="194"/>
      <c r="AR504" s="194"/>
      <c r="AS504" s="40" t="s">
        <v>1493</v>
      </c>
      <c r="AT504" s="40"/>
      <c r="AU504" s="40" t="s">
        <v>464</v>
      </c>
      <c r="AV504" s="40" t="s">
        <v>2005</v>
      </c>
      <c r="AW504" s="40"/>
      <c r="BD504" s="105"/>
      <c r="BE504" s="105"/>
      <c r="BF504" s="105"/>
      <c r="BG504" s="105"/>
    </row>
    <row r="505" spans="1:59" ht="13.5" customHeight="1" x14ac:dyDescent="0.25">
      <c r="A505" s="38"/>
      <c r="B505" s="38"/>
      <c r="C505" s="38"/>
      <c r="D505" s="38"/>
      <c r="E505" s="38"/>
      <c r="F505" s="38"/>
      <c r="G505" s="38"/>
      <c r="H505" s="38"/>
      <c r="I505" s="38"/>
      <c r="J505" s="38"/>
      <c r="K505" s="38"/>
      <c r="L505" s="38"/>
      <c r="M505" s="38"/>
      <c r="N505" s="38"/>
      <c r="O505" s="38"/>
      <c r="P505" s="38"/>
      <c r="Q505" s="38"/>
      <c r="R505" s="38"/>
      <c r="S505" s="77" t="s">
        <v>4014</v>
      </c>
      <c r="T505" s="76"/>
      <c r="AD505" s="224" t="s">
        <v>282</v>
      </c>
      <c r="AE505" s="224" t="s">
        <v>631</v>
      </c>
      <c r="AF505" s="225" t="s">
        <v>2052</v>
      </c>
      <c r="AG505" s="223" t="s">
        <v>2514</v>
      </c>
      <c r="AH505" s="199">
        <v>503</v>
      </c>
      <c r="AI505" s="194"/>
      <c r="AJ505" s="179"/>
      <c r="AK505" s="179"/>
      <c r="AL505" s="179"/>
      <c r="AM505" s="179"/>
      <c r="AN505" s="194"/>
      <c r="AO505" s="194"/>
      <c r="AP505" s="220"/>
      <c r="AQ505" s="194"/>
      <c r="AR505" s="194"/>
      <c r="AS505" s="40" t="s">
        <v>1494</v>
      </c>
      <c r="AT505" s="40"/>
      <c r="AU505" s="40" t="s">
        <v>4006</v>
      </c>
      <c r="AV505" s="40" t="s">
        <v>4425</v>
      </c>
      <c r="AW505" s="40" t="s">
        <v>159</v>
      </c>
      <c r="BD505" s="105"/>
      <c r="BE505" s="105"/>
      <c r="BF505" s="105"/>
      <c r="BG505" s="105"/>
    </row>
    <row r="506" spans="1:59" ht="13.5" customHeight="1" x14ac:dyDescent="0.25">
      <c r="A506" s="38"/>
      <c r="B506" s="38"/>
      <c r="C506" s="38"/>
      <c r="D506" s="38"/>
      <c r="E506" s="38"/>
      <c r="F506" s="38"/>
      <c r="G506" s="38"/>
      <c r="H506" s="38"/>
      <c r="I506" s="38"/>
      <c r="J506" s="38"/>
      <c r="K506" s="38"/>
      <c r="L506" s="38"/>
      <c r="M506" s="38"/>
      <c r="N506" s="38"/>
      <c r="O506" s="38"/>
      <c r="P506" s="38"/>
      <c r="Q506" s="38"/>
      <c r="R506" s="38"/>
      <c r="S506" s="77" t="s">
        <v>4015</v>
      </c>
      <c r="T506" s="76"/>
      <c r="AD506" s="224" t="s">
        <v>282</v>
      </c>
      <c r="AE506" s="224" t="s">
        <v>632</v>
      </c>
      <c r="AF506" s="225" t="s">
        <v>2052</v>
      </c>
      <c r="AG506" s="223" t="s">
        <v>2515</v>
      </c>
      <c r="AH506" s="199">
        <v>504</v>
      </c>
      <c r="AI506" s="194"/>
      <c r="AJ506" s="179"/>
      <c r="AK506" s="179"/>
      <c r="AL506" s="179"/>
      <c r="AM506" s="179"/>
      <c r="AN506" s="194"/>
      <c r="AO506" s="194"/>
      <c r="AP506" s="220"/>
      <c r="AQ506" s="194"/>
      <c r="AR506" s="194"/>
      <c r="AS506" s="40" t="s">
        <v>3299</v>
      </c>
      <c r="AT506" s="40"/>
      <c r="AU506" s="40" t="s">
        <v>3300</v>
      </c>
      <c r="AV506" s="40" t="s">
        <v>3301</v>
      </c>
      <c r="AW506" s="40" t="s">
        <v>2770</v>
      </c>
      <c r="BD506" s="105"/>
      <c r="BE506" s="105"/>
      <c r="BF506" s="105"/>
      <c r="BG506" s="105"/>
    </row>
    <row r="507" spans="1:59" ht="13.5" customHeight="1" x14ac:dyDescent="0.25">
      <c r="A507" s="38"/>
      <c r="B507" s="38"/>
      <c r="C507" s="38"/>
      <c r="D507" s="38"/>
      <c r="E507" s="38"/>
      <c r="F507" s="38"/>
      <c r="G507" s="38"/>
      <c r="H507" s="38"/>
      <c r="I507" s="38"/>
      <c r="J507" s="38"/>
      <c r="K507" s="38"/>
      <c r="L507" s="38"/>
      <c r="M507" s="38"/>
      <c r="N507" s="38"/>
      <c r="O507" s="38"/>
      <c r="P507" s="38"/>
      <c r="Q507" s="38"/>
      <c r="R507" s="38"/>
      <c r="S507" s="77" t="s">
        <v>3233</v>
      </c>
      <c r="T507" s="76"/>
      <c r="AD507" s="224" t="s">
        <v>282</v>
      </c>
      <c r="AE507" s="224" t="s">
        <v>2516</v>
      </c>
      <c r="AF507" s="225" t="s">
        <v>2052</v>
      </c>
      <c r="AG507" s="223" t="s">
        <v>2517</v>
      </c>
      <c r="AH507" s="199">
        <v>505</v>
      </c>
      <c r="AI507" s="194"/>
      <c r="AJ507" s="179"/>
      <c r="AK507" s="179"/>
      <c r="AL507" s="179"/>
      <c r="AM507" s="179"/>
      <c r="AN507" s="194"/>
      <c r="AO507" s="194"/>
      <c r="AP507" s="220"/>
      <c r="AQ507" s="194"/>
      <c r="AR507" s="194"/>
      <c r="AS507" s="40" t="s">
        <v>1495</v>
      </c>
      <c r="AT507" s="40"/>
      <c r="AU507" s="40" t="s">
        <v>4066</v>
      </c>
      <c r="AV507" s="40" t="s">
        <v>4426</v>
      </c>
      <c r="AW507" s="40" t="s">
        <v>1496</v>
      </c>
      <c r="BD507" s="105"/>
      <c r="BE507" s="105"/>
      <c r="BF507" s="105"/>
      <c r="BG507" s="105"/>
    </row>
    <row r="508" spans="1:59" ht="13.5" customHeight="1" x14ac:dyDescent="0.25">
      <c r="A508" s="38"/>
      <c r="B508" s="38"/>
      <c r="C508" s="38"/>
      <c r="D508" s="38"/>
      <c r="E508" s="38"/>
      <c r="F508" s="38"/>
      <c r="G508" s="38"/>
      <c r="H508" s="38"/>
      <c r="I508" s="38"/>
      <c r="J508" s="38"/>
      <c r="K508" s="38"/>
      <c r="L508" s="38"/>
      <c r="M508" s="38"/>
      <c r="N508" s="38"/>
      <c r="O508" s="38"/>
      <c r="P508" s="38"/>
      <c r="Q508" s="38"/>
      <c r="R508" s="38"/>
      <c r="S508" s="77" t="s">
        <v>4016</v>
      </c>
      <c r="T508" s="76"/>
      <c r="AD508" s="224" t="s">
        <v>282</v>
      </c>
      <c r="AE508" s="224" t="s">
        <v>633</v>
      </c>
      <c r="AF508" s="225" t="s">
        <v>2052</v>
      </c>
      <c r="AG508" s="223" t="s">
        <v>2518</v>
      </c>
      <c r="AH508" s="199">
        <v>506</v>
      </c>
      <c r="AI508" s="194"/>
      <c r="AJ508" s="179"/>
      <c r="AK508" s="179"/>
      <c r="AL508" s="179"/>
      <c r="AM508" s="179"/>
      <c r="AN508" s="194"/>
      <c r="AO508" s="194"/>
      <c r="AP508" s="220"/>
      <c r="AQ508" s="194"/>
      <c r="AR508" s="194"/>
      <c r="AS508" s="40" t="s">
        <v>1497</v>
      </c>
      <c r="AT508" s="40"/>
      <c r="AU508" s="40" t="s">
        <v>4072</v>
      </c>
      <c r="AV508" s="40" t="s">
        <v>4427</v>
      </c>
      <c r="AW508" s="40" t="s">
        <v>211</v>
      </c>
      <c r="BD508" s="105"/>
      <c r="BE508" s="105"/>
      <c r="BF508" s="105"/>
      <c r="BG508" s="105"/>
    </row>
    <row r="509" spans="1:59" ht="13.5" customHeight="1" x14ac:dyDescent="0.25">
      <c r="A509" s="38"/>
      <c r="B509" s="38"/>
      <c r="C509" s="38"/>
      <c r="D509" s="38"/>
      <c r="E509" s="38"/>
      <c r="F509" s="38"/>
      <c r="G509" s="38"/>
      <c r="H509" s="38"/>
      <c r="I509" s="38"/>
      <c r="J509" s="38"/>
      <c r="K509" s="38"/>
      <c r="L509" s="38"/>
      <c r="M509" s="38"/>
      <c r="N509" s="38"/>
      <c r="O509" s="38"/>
      <c r="P509" s="38"/>
      <c r="Q509" s="38"/>
      <c r="R509" s="38"/>
      <c r="S509" s="77" t="s">
        <v>4017</v>
      </c>
      <c r="T509" s="76"/>
      <c r="AD509" s="224" t="s">
        <v>282</v>
      </c>
      <c r="AE509" s="224" t="s">
        <v>658</v>
      </c>
      <c r="AF509" s="225" t="s">
        <v>2052</v>
      </c>
      <c r="AG509" s="223" t="s">
        <v>2519</v>
      </c>
      <c r="AH509" s="199">
        <v>507</v>
      </c>
      <c r="AI509" s="194"/>
      <c r="AJ509" s="179"/>
      <c r="AK509" s="179"/>
      <c r="AL509" s="179"/>
      <c r="AM509" s="179"/>
      <c r="AN509" s="194"/>
      <c r="AO509" s="194"/>
      <c r="AP509" s="220"/>
      <c r="AQ509" s="194"/>
      <c r="AR509" s="194"/>
      <c r="AS509" s="40" t="s">
        <v>1196</v>
      </c>
      <c r="AT509" s="40"/>
      <c r="AU509" s="40" t="s">
        <v>465</v>
      </c>
      <c r="AV509" s="40" t="s">
        <v>4428</v>
      </c>
      <c r="AW509" s="40" t="s">
        <v>175</v>
      </c>
      <c r="BD509" s="105"/>
      <c r="BE509" s="105"/>
      <c r="BF509" s="105"/>
      <c r="BG509" s="105"/>
    </row>
    <row r="510" spans="1:59" ht="13.5" customHeight="1" x14ac:dyDescent="0.25">
      <c r="A510" s="38"/>
      <c r="B510" s="38"/>
      <c r="C510" s="38"/>
      <c r="D510" s="38"/>
      <c r="E510" s="38"/>
      <c r="F510" s="38"/>
      <c r="G510" s="38"/>
      <c r="H510" s="38"/>
      <c r="I510" s="38"/>
      <c r="J510" s="38"/>
      <c r="K510" s="38"/>
      <c r="L510" s="38"/>
      <c r="M510" s="38"/>
      <c r="N510" s="38"/>
      <c r="O510" s="38"/>
      <c r="P510" s="38"/>
      <c r="Q510" s="38"/>
      <c r="R510" s="38"/>
      <c r="S510" s="77" t="s">
        <v>4018</v>
      </c>
      <c r="T510" s="76"/>
      <c r="AD510" s="224" t="s">
        <v>282</v>
      </c>
      <c r="AE510" s="224" t="s">
        <v>728</v>
      </c>
      <c r="AF510" s="225" t="s">
        <v>2052</v>
      </c>
      <c r="AG510" s="223" t="s">
        <v>2520</v>
      </c>
      <c r="AH510" s="199">
        <v>508</v>
      </c>
      <c r="AI510" s="194"/>
      <c r="AJ510" s="179"/>
      <c r="AK510" s="179"/>
      <c r="AL510" s="179"/>
      <c r="AM510" s="179"/>
      <c r="AN510" s="194"/>
      <c r="AO510" s="194"/>
      <c r="AP510" s="220"/>
      <c r="AQ510" s="194"/>
      <c r="AR510" s="194"/>
      <c r="AS510" s="40" t="s">
        <v>1498</v>
      </c>
      <c r="AT510" s="40"/>
      <c r="AU510" s="40" t="s">
        <v>4105</v>
      </c>
      <c r="AV510" s="40" t="s">
        <v>4429</v>
      </c>
      <c r="AW510" s="40" t="s">
        <v>178</v>
      </c>
      <c r="BD510" s="105"/>
      <c r="BE510" s="105"/>
      <c r="BF510" s="105"/>
      <c r="BG510" s="105"/>
    </row>
    <row r="511" spans="1:59" ht="13.5" customHeight="1" x14ac:dyDescent="0.25">
      <c r="A511" s="38"/>
      <c r="B511" s="38"/>
      <c r="C511" s="38"/>
      <c r="D511" s="38"/>
      <c r="E511" s="38"/>
      <c r="F511" s="38"/>
      <c r="G511" s="38"/>
      <c r="H511" s="38"/>
      <c r="I511" s="38"/>
      <c r="J511" s="38"/>
      <c r="K511" s="38"/>
      <c r="L511" s="38"/>
      <c r="M511" s="38"/>
      <c r="N511" s="38"/>
      <c r="O511" s="38"/>
      <c r="P511" s="38"/>
      <c r="Q511" s="38"/>
      <c r="R511" s="38"/>
      <c r="S511" s="77" t="s">
        <v>3153</v>
      </c>
      <c r="T511" s="76"/>
      <c r="AD511" s="224" t="s">
        <v>282</v>
      </c>
      <c r="AE511" s="224" t="s">
        <v>3556</v>
      </c>
      <c r="AF511" s="225" t="s">
        <v>2117</v>
      </c>
      <c r="AG511" s="223" t="s">
        <v>3621</v>
      </c>
      <c r="AH511" s="199">
        <v>509</v>
      </c>
      <c r="AI511" s="194"/>
      <c r="AJ511" s="179"/>
      <c r="AK511" s="179"/>
      <c r="AL511" s="179"/>
      <c r="AM511" s="179"/>
      <c r="AN511" s="194"/>
      <c r="AO511" s="194"/>
      <c r="AP511" s="220"/>
      <c r="AQ511" s="194"/>
      <c r="AR511" s="194"/>
      <c r="AS511" s="40" t="s">
        <v>3302</v>
      </c>
      <c r="AT511" s="40"/>
      <c r="AU511" s="40" t="s">
        <v>3303</v>
      </c>
      <c r="AV511" s="40" t="s">
        <v>3304</v>
      </c>
      <c r="AW511" s="40" t="s">
        <v>2770</v>
      </c>
      <c r="BD511" s="105"/>
      <c r="BE511" s="105"/>
      <c r="BF511" s="105"/>
      <c r="BG511" s="105"/>
    </row>
    <row r="512" spans="1:59" ht="13.5" customHeight="1" x14ac:dyDescent="0.25">
      <c r="A512" s="38"/>
      <c r="B512" s="38"/>
      <c r="C512" s="38"/>
      <c r="D512" s="38"/>
      <c r="E512" s="38"/>
      <c r="F512" s="38"/>
      <c r="G512" s="38"/>
      <c r="H512" s="38"/>
      <c r="I512" s="38"/>
      <c r="J512" s="38"/>
      <c r="K512" s="38"/>
      <c r="L512" s="38"/>
      <c r="M512" s="38"/>
      <c r="N512" s="38"/>
      <c r="O512" s="38"/>
      <c r="P512" s="38"/>
      <c r="Q512" s="38"/>
      <c r="R512" s="38"/>
      <c r="S512" s="77" t="s">
        <v>420</v>
      </c>
      <c r="T512" s="76" t="s">
        <v>549</v>
      </c>
      <c r="AD512" s="224" t="s">
        <v>282</v>
      </c>
      <c r="AE512" s="224" t="s">
        <v>2195</v>
      </c>
      <c r="AF512" s="225" t="s">
        <v>2117</v>
      </c>
      <c r="AG512" s="223" t="s">
        <v>2521</v>
      </c>
      <c r="AH512" s="199">
        <v>510</v>
      </c>
      <c r="AI512" s="194"/>
      <c r="AJ512" s="179"/>
      <c r="AK512" s="179"/>
      <c r="AL512" s="179"/>
      <c r="AM512" s="179"/>
      <c r="AN512" s="194"/>
      <c r="AO512" s="194"/>
      <c r="AP512" s="220"/>
      <c r="AQ512" s="194"/>
      <c r="AR512" s="194"/>
      <c r="AS512" s="40" t="s">
        <v>3305</v>
      </c>
      <c r="AT512" s="40"/>
      <c r="AU512" s="40" t="s">
        <v>464</v>
      </c>
      <c r="AV512" s="40" t="s">
        <v>3306</v>
      </c>
      <c r="AW512" s="40" t="s">
        <v>2752</v>
      </c>
      <c r="BD512" s="105"/>
      <c r="BE512" s="105"/>
      <c r="BF512" s="105"/>
      <c r="BG512" s="105"/>
    </row>
    <row r="513" spans="1:59" ht="13.5" customHeight="1" x14ac:dyDescent="0.25">
      <c r="A513" s="38"/>
      <c r="B513" s="38"/>
      <c r="C513" s="38"/>
      <c r="D513" s="38"/>
      <c r="E513" s="38"/>
      <c r="F513" s="38"/>
      <c r="G513" s="38"/>
      <c r="H513" s="38"/>
      <c r="I513" s="38"/>
      <c r="J513" s="38"/>
      <c r="K513" s="38"/>
      <c r="L513" s="38"/>
      <c r="M513" s="38"/>
      <c r="N513" s="38"/>
      <c r="O513" s="38"/>
      <c r="P513" s="38"/>
      <c r="Q513" s="38"/>
      <c r="R513" s="38"/>
      <c r="S513" s="77" t="s">
        <v>421</v>
      </c>
      <c r="T513" s="76" t="s">
        <v>288</v>
      </c>
      <c r="AD513" s="224" t="s">
        <v>282</v>
      </c>
      <c r="AE513" s="224" t="s">
        <v>2522</v>
      </c>
      <c r="AF513" s="225" t="s">
        <v>2117</v>
      </c>
      <c r="AG513" s="223" t="s">
        <v>2523</v>
      </c>
      <c r="AH513" s="199">
        <v>511</v>
      </c>
      <c r="AI513" s="194"/>
      <c r="AJ513" s="179"/>
      <c r="AK513" s="179"/>
      <c r="AL513" s="179"/>
      <c r="AM513" s="179"/>
      <c r="AN513" s="194"/>
      <c r="AO513" s="194"/>
      <c r="AP513" s="220"/>
      <c r="AQ513" s="194"/>
      <c r="AR513" s="194"/>
      <c r="AS513" s="40" t="s">
        <v>1499</v>
      </c>
      <c r="AT513" s="40"/>
      <c r="AU513" s="40" t="s">
        <v>4068</v>
      </c>
      <c r="AV513" s="40" t="s">
        <v>4430</v>
      </c>
      <c r="AW513" s="40" t="s">
        <v>150</v>
      </c>
      <c r="BD513" s="105"/>
      <c r="BE513" s="105"/>
      <c r="BF513" s="105"/>
      <c r="BG513" s="105"/>
    </row>
    <row r="514" spans="1:59" ht="13.5" customHeight="1" x14ac:dyDescent="0.25">
      <c r="A514" s="38"/>
      <c r="B514" s="38"/>
      <c r="C514" s="38"/>
      <c r="D514" s="38"/>
      <c r="E514" s="38"/>
      <c r="F514" s="38"/>
      <c r="G514" s="38"/>
      <c r="H514" s="38"/>
      <c r="I514" s="38"/>
      <c r="J514" s="38"/>
      <c r="K514" s="38"/>
      <c r="L514" s="38"/>
      <c r="M514" s="38"/>
      <c r="N514" s="38"/>
      <c r="O514" s="38"/>
      <c r="P514" s="38"/>
      <c r="Q514" s="38"/>
      <c r="R514" s="38"/>
      <c r="S514" s="77" t="s">
        <v>4019</v>
      </c>
      <c r="T514" s="76"/>
      <c r="AD514" s="224" t="s">
        <v>282</v>
      </c>
      <c r="AE514" s="224" t="s">
        <v>2524</v>
      </c>
      <c r="AF514" s="225" t="s">
        <v>2117</v>
      </c>
      <c r="AG514" s="223" t="s">
        <v>2525</v>
      </c>
      <c r="AH514" s="199">
        <v>512</v>
      </c>
      <c r="AI514" s="194"/>
      <c r="AJ514" s="179"/>
      <c r="AK514" s="179"/>
      <c r="AL514" s="179"/>
      <c r="AM514" s="179"/>
      <c r="AN514" s="194"/>
      <c r="AO514" s="194"/>
      <c r="AP514" s="220"/>
      <c r="AQ514" s="194"/>
      <c r="AR514" s="194"/>
      <c r="AS514" s="40" t="s">
        <v>3307</v>
      </c>
      <c r="AT514" s="40"/>
      <c r="AU514" s="40" t="s">
        <v>3308</v>
      </c>
      <c r="AV514" s="40" t="s">
        <v>3309</v>
      </c>
      <c r="AW514" s="40" t="s">
        <v>2766</v>
      </c>
      <c r="BD514" s="105"/>
      <c r="BE514" s="105"/>
      <c r="BF514" s="105"/>
      <c r="BG514" s="105"/>
    </row>
    <row r="515" spans="1:59" ht="13.5" customHeight="1" x14ac:dyDescent="0.25">
      <c r="A515" s="38"/>
      <c r="B515" s="38"/>
      <c r="C515" s="38"/>
      <c r="D515" s="38"/>
      <c r="E515" s="38"/>
      <c r="F515" s="38"/>
      <c r="G515" s="38"/>
      <c r="H515" s="38"/>
      <c r="I515" s="38"/>
      <c r="J515" s="38"/>
      <c r="K515" s="38"/>
      <c r="L515" s="38"/>
      <c r="M515" s="38"/>
      <c r="N515" s="38"/>
      <c r="O515" s="38"/>
      <c r="P515" s="38"/>
      <c r="Q515" s="38"/>
      <c r="R515" s="38"/>
      <c r="S515" s="77" t="s">
        <v>4020</v>
      </c>
      <c r="T515" s="76"/>
      <c r="AD515" s="224" t="s">
        <v>282</v>
      </c>
      <c r="AE515" s="224" t="s">
        <v>2526</v>
      </c>
      <c r="AF515" s="225" t="s">
        <v>2117</v>
      </c>
      <c r="AG515" s="223" t="s">
        <v>2527</v>
      </c>
      <c r="AH515" s="199">
        <v>513</v>
      </c>
      <c r="AI515" s="194"/>
      <c r="AJ515" s="179"/>
      <c r="AK515" s="179"/>
      <c r="AL515" s="179"/>
      <c r="AM515" s="179"/>
      <c r="AN515" s="194"/>
      <c r="AO515" s="194"/>
      <c r="AP515" s="220"/>
      <c r="AQ515" s="194"/>
      <c r="AR515" s="194"/>
      <c r="AS515" s="40" t="s">
        <v>3310</v>
      </c>
      <c r="AT515" s="40"/>
      <c r="AU515" s="40" t="s">
        <v>3311</v>
      </c>
      <c r="AV515" s="40" t="s">
        <v>3312</v>
      </c>
      <c r="AW515" s="40" t="s">
        <v>2773</v>
      </c>
      <c r="BD515" s="105"/>
      <c r="BE515" s="105"/>
      <c r="BF515" s="105"/>
      <c r="BG515" s="105"/>
    </row>
    <row r="516" spans="1:59" ht="13.5" customHeight="1" x14ac:dyDescent="0.25">
      <c r="A516" s="38"/>
      <c r="B516" s="38"/>
      <c r="C516" s="38"/>
      <c r="D516" s="38"/>
      <c r="E516" s="38"/>
      <c r="F516" s="38"/>
      <c r="G516" s="38"/>
      <c r="H516" s="38"/>
      <c r="I516" s="38"/>
      <c r="J516" s="38"/>
      <c r="K516" s="38"/>
      <c r="L516" s="38"/>
      <c r="M516" s="38"/>
      <c r="N516" s="38"/>
      <c r="O516" s="38"/>
      <c r="P516" s="38"/>
      <c r="Q516" s="38"/>
      <c r="R516" s="38"/>
      <c r="S516" s="77" t="s">
        <v>422</v>
      </c>
      <c r="T516" s="76" t="s">
        <v>288</v>
      </c>
      <c r="AD516" s="224" t="s">
        <v>282</v>
      </c>
      <c r="AE516" s="224" t="s">
        <v>2528</v>
      </c>
      <c r="AF516" s="225" t="s">
        <v>2117</v>
      </c>
      <c r="AG516" s="223" t="s">
        <v>2529</v>
      </c>
      <c r="AH516" s="199">
        <v>514</v>
      </c>
      <c r="AI516" s="194"/>
      <c r="AJ516" s="179"/>
      <c r="AK516" s="179"/>
      <c r="AL516" s="179"/>
      <c r="AM516" s="179"/>
      <c r="AN516" s="194"/>
      <c r="AO516" s="194"/>
      <c r="AP516" s="220"/>
      <c r="AQ516" s="194"/>
      <c r="AR516" s="194"/>
      <c r="AS516" s="40" t="s">
        <v>1500</v>
      </c>
      <c r="AT516" s="40"/>
      <c r="AU516" s="40" t="s">
        <v>4070</v>
      </c>
      <c r="AV516" s="40" t="s">
        <v>4431</v>
      </c>
      <c r="AW516" s="40" t="s">
        <v>150</v>
      </c>
      <c r="BD516" s="105"/>
      <c r="BE516" s="105"/>
      <c r="BF516" s="105"/>
      <c r="BG516" s="105"/>
    </row>
    <row r="517" spans="1:59" ht="13.5" customHeight="1" x14ac:dyDescent="0.25">
      <c r="A517" s="38"/>
      <c r="B517" s="38"/>
      <c r="C517" s="38"/>
      <c r="D517" s="38"/>
      <c r="E517" s="38"/>
      <c r="F517" s="38"/>
      <c r="G517" s="38"/>
      <c r="H517" s="38"/>
      <c r="I517" s="38"/>
      <c r="J517" s="38"/>
      <c r="K517" s="38"/>
      <c r="L517" s="38"/>
      <c r="M517" s="38"/>
      <c r="N517" s="38"/>
      <c r="O517" s="38"/>
      <c r="P517" s="38"/>
      <c r="Q517" s="38"/>
      <c r="R517" s="38"/>
      <c r="S517" s="77" t="s">
        <v>4021</v>
      </c>
      <c r="T517" s="76"/>
      <c r="AD517" s="224" t="s">
        <v>282</v>
      </c>
      <c r="AE517" s="224" t="s">
        <v>2530</v>
      </c>
      <c r="AF517" s="225" t="s">
        <v>2117</v>
      </c>
      <c r="AG517" s="223" t="s">
        <v>2531</v>
      </c>
      <c r="AH517" s="199">
        <v>515</v>
      </c>
      <c r="AI517" s="194"/>
      <c r="AJ517" s="179"/>
      <c r="AK517" s="179"/>
      <c r="AL517" s="179"/>
      <c r="AM517" s="179"/>
      <c r="AN517" s="194"/>
      <c r="AO517" s="194"/>
      <c r="AP517" s="220"/>
      <c r="AQ517" s="194"/>
      <c r="AR517" s="194"/>
      <c r="AS517" s="40" t="s">
        <v>3313</v>
      </c>
      <c r="AT517" s="40"/>
      <c r="AU517" s="40" t="s">
        <v>3314</v>
      </c>
      <c r="AV517" s="40" t="s">
        <v>3315</v>
      </c>
      <c r="AW517" s="40" t="s">
        <v>2752</v>
      </c>
      <c r="BD517" s="105"/>
      <c r="BE517" s="105"/>
      <c r="BF517" s="105"/>
      <c r="BG517" s="105"/>
    </row>
    <row r="518" spans="1:59" ht="13.5" customHeight="1" x14ac:dyDescent="0.25">
      <c r="A518" s="38"/>
      <c r="B518" s="38"/>
      <c r="C518" s="38"/>
      <c r="D518" s="38"/>
      <c r="E518" s="38"/>
      <c r="F518" s="38"/>
      <c r="G518" s="38"/>
      <c r="H518" s="38"/>
      <c r="I518" s="38"/>
      <c r="J518" s="38"/>
      <c r="K518" s="38"/>
      <c r="L518" s="38"/>
      <c r="M518" s="38"/>
      <c r="N518" s="38"/>
      <c r="O518" s="38"/>
      <c r="P518" s="38"/>
      <c r="Q518" s="38"/>
      <c r="R518" s="38"/>
      <c r="S518" s="77" t="s">
        <v>4022</v>
      </c>
      <c r="T518" s="76"/>
      <c r="AD518" s="224" t="s">
        <v>282</v>
      </c>
      <c r="AE518" s="224" t="s">
        <v>2532</v>
      </c>
      <c r="AF518" s="225" t="s">
        <v>2117</v>
      </c>
      <c r="AG518" s="223" t="s">
        <v>2533</v>
      </c>
      <c r="AH518" s="199">
        <v>516</v>
      </c>
      <c r="AI518" s="194"/>
      <c r="AJ518" s="179"/>
      <c r="AK518" s="179"/>
      <c r="AL518" s="179"/>
      <c r="AM518" s="179"/>
      <c r="AN518" s="194"/>
      <c r="AO518" s="194"/>
      <c r="AP518" s="220"/>
      <c r="AQ518" s="194"/>
      <c r="AR518" s="194"/>
      <c r="AS518" s="40" t="s">
        <v>3316</v>
      </c>
      <c r="AT518" s="40"/>
      <c r="AU518" s="40" t="s">
        <v>3317</v>
      </c>
      <c r="AV518" s="40" t="s">
        <v>3318</v>
      </c>
      <c r="AW518" s="40" t="s">
        <v>2773</v>
      </c>
      <c r="BD518" s="105"/>
      <c r="BE518" s="105"/>
      <c r="BF518" s="105"/>
      <c r="BG518" s="105"/>
    </row>
    <row r="519" spans="1:59" ht="13.5" customHeight="1" x14ac:dyDescent="0.25">
      <c r="A519" s="38"/>
      <c r="B519" s="38"/>
      <c r="C519" s="38"/>
      <c r="D519" s="38"/>
      <c r="E519" s="38"/>
      <c r="F519" s="38"/>
      <c r="G519" s="38"/>
      <c r="H519" s="38"/>
      <c r="I519" s="38"/>
      <c r="J519" s="38"/>
      <c r="K519" s="38"/>
      <c r="L519" s="38"/>
      <c r="M519" s="38"/>
      <c r="N519" s="38"/>
      <c r="O519" s="38"/>
      <c r="P519" s="38"/>
      <c r="Q519" s="38"/>
      <c r="R519" s="38"/>
      <c r="S519" s="77" t="s">
        <v>4023</v>
      </c>
      <c r="T519" s="76"/>
      <c r="AD519" s="224" t="s">
        <v>282</v>
      </c>
      <c r="AE519" s="224" t="s">
        <v>2534</v>
      </c>
      <c r="AF519" s="225" t="s">
        <v>2117</v>
      </c>
      <c r="AG519" s="223" t="s">
        <v>2535</v>
      </c>
      <c r="AH519" s="199">
        <v>517</v>
      </c>
      <c r="AI519" s="194"/>
      <c r="AJ519" s="179"/>
      <c r="AK519" s="179"/>
      <c r="AL519" s="179"/>
      <c r="AM519" s="179"/>
      <c r="AN519" s="194"/>
      <c r="AO519" s="194"/>
      <c r="AP519" s="220"/>
      <c r="AQ519" s="194"/>
      <c r="AR519" s="194"/>
      <c r="AS519" s="40" t="s">
        <v>1197</v>
      </c>
      <c r="AT519" s="40"/>
      <c r="AU519" s="40" t="s">
        <v>4079</v>
      </c>
      <c r="AV519" s="40" t="s">
        <v>4432</v>
      </c>
      <c r="AW519" s="40" t="s">
        <v>102</v>
      </c>
      <c r="BD519" s="105"/>
      <c r="BE519" s="105"/>
      <c r="BF519" s="105"/>
      <c r="BG519" s="105"/>
    </row>
    <row r="520" spans="1:59" ht="13.5" customHeight="1" x14ac:dyDescent="0.25">
      <c r="A520" s="38"/>
      <c r="B520" s="38"/>
      <c r="C520" s="38"/>
      <c r="D520" s="38"/>
      <c r="E520" s="38"/>
      <c r="F520" s="38"/>
      <c r="G520" s="38"/>
      <c r="H520" s="38"/>
      <c r="I520" s="38"/>
      <c r="J520" s="38"/>
      <c r="K520" s="38"/>
      <c r="L520" s="38"/>
      <c r="M520" s="38"/>
      <c r="N520" s="38"/>
      <c r="O520" s="38"/>
      <c r="P520" s="38"/>
      <c r="Q520" s="38"/>
      <c r="R520" s="38"/>
      <c r="S520" s="77" t="s">
        <v>3161</v>
      </c>
      <c r="T520" s="76"/>
      <c r="AD520" s="224" t="s">
        <v>282</v>
      </c>
      <c r="AE520" s="224" t="s">
        <v>2536</v>
      </c>
      <c r="AF520" s="225" t="s">
        <v>2117</v>
      </c>
      <c r="AG520" s="223" t="s">
        <v>2537</v>
      </c>
      <c r="AH520" s="199">
        <v>518</v>
      </c>
      <c r="AI520" s="194"/>
      <c r="AJ520" s="179"/>
      <c r="AK520" s="179"/>
      <c r="AL520" s="179"/>
      <c r="AM520" s="179"/>
      <c r="AN520" s="194"/>
      <c r="AO520" s="194"/>
      <c r="AP520" s="220"/>
      <c r="AQ520" s="194"/>
      <c r="AR520" s="194"/>
      <c r="AS520" s="40" t="s">
        <v>1501</v>
      </c>
      <c r="AT520" s="40"/>
      <c r="AU520" s="40" t="s">
        <v>4082</v>
      </c>
      <c r="AV520" s="40" t="s">
        <v>4433</v>
      </c>
      <c r="AW520" s="40" t="s">
        <v>216</v>
      </c>
      <c r="BD520" s="105"/>
      <c r="BE520" s="105"/>
      <c r="BF520" s="105"/>
      <c r="BG520" s="105"/>
    </row>
    <row r="521" spans="1:59" ht="13.5" customHeight="1" x14ac:dyDescent="0.25">
      <c r="A521" s="38"/>
      <c r="B521" s="38"/>
      <c r="C521" s="38"/>
      <c r="D521" s="38"/>
      <c r="E521" s="38"/>
      <c r="F521" s="38"/>
      <c r="G521" s="38"/>
      <c r="H521" s="38"/>
      <c r="I521" s="38"/>
      <c r="J521" s="38"/>
      <c r="K521" s="38"/>
      <c r="L521" s="38"/>
      <c r="M521" s="38"/>
      <c r="N521" s="38"/>
      <c r="O521" s="38"/>
      <c r="P521" s="38"/>
      <c r="Q521" s="38"/>
      <c r="R521" s="38"/>
      <c r="S521" s="77" t="s">
        <v>423</v>
      </c>
      <c r="T521" s="76" t="s">
        <v>591</v>
      </c>
      <c r="AD521" s="224" t="s">
        <v>282</v>
      </c>
      <c r="AE521" s="224" t="s">
        <v>2538</v>
      </c>
      <c r="AF521" s="225" t="s">
        <v>2117</v>
      </c>
      <c r="AG521" s="223" t="s">
        <v>2539</v>
      </c>
      <c r="AH521" s="199">
        <v>519</v>
      </c>
      <c r="AI521" s="194"/>
      <c r="AJ521" s="179"/>
      <c r="AK521" s="179"/>
      <c r="AL521" s="179"/>
      <c r="AM521" s="179"/>
      <c r="AN521" s="194"/>
      <c r="AO521" s="194"/>
      <c r="AP521" s="220"/>
      <c r="AQ521" s="194"/>
      <c r="AR521" s="194"/>
      <c r="AS521" s="40" t="s">
        <v>1502</v>
      </c>
      <c r="AT521" s="40"/>
      <c r="AU521" s="40" t="s">
        <v>4081</v>
      </c>
      <c r="AV521" s="40" t="s">
        <v>4434</v>
      </c>
      <c r="AW521" s="40" t="s">
        <v>91</v>
      </c>
      <c r="BD521" s="105"/>
      <c r="BE521" s="105"/>
      <c r="BF521" s="105"/>
      <c r="BG521" s="105"/>
    </row>
    <row r="522" spans="1:59" ht="13.5" customHeight="1" x14ac:dyDescent="0.25">
      <c r="A522" s="38"/>
      <c r="B522" s="38"/>
      <c r="C522" s="38"/>
      <c r="D522" s="38"/>
      <c r="E522" s="38"/>
      <c r="F522" s="38"/>
      <c r="G522" s="38"/>
      <c r="H522" s="38"/>
      <c r="I522" s="38"/>
      <c r="J522" s="38"/>
      <c r="K522" s="38"/>
      <c r="L522" s="38"/>
      <c r="M522" s="38"/>
      <c r="N522" s="38"/>
      <c r="O522" s="38"/>
      <c r="P522" s="38"/>
      <c r="Q522" s="38"/>
      <c r="R522" s="38"/>
      <c r="S522" s="77" t="s">
        <v>3142</v>
      </c>
      <c r="T522" s="76"/>
      <c r="AD522" s="224" t="s">
        <v>282</v>
      </c>
      <c r="AE522" s="224" t="s">
        <v>3589</v>
      </c>
      <c r="AF522" s="225" t="s">
        <v>2118</v>
      </c>
      <c r="AG522" s="223" t="s">
        <v>3622</v>
      </c>
      <c r="AH522" s="199">
        <v>520</v>
      </c>
      <c r="AI522" s="194"/>
      <c r="AJ522" s="179"/>
      <c r="AK522" s="179"/>
      <c r="AL522" s="179"/>
      <c r="AM522" s="179"/>
      <c r="AN522" s="194"/>
      <c r="AO522" s="194"/>
      <c r="AP522" s="220"/>
      <c r="AQ522" s="194"/>
      <c r="AR522" s="194"/>
      <c r="AS522" s="40" t="s">
        <v>1503</v>
      </c>
      <c r="AT522" s="40"/>
      <c r="AU522" s="40" t="s">
        <v>4083</v>
      </c>
      <c r="AV522" s="40" t="s">
        <v>4435</v>
      </c>
      <c r="AW522" s="40" t="s">
        <v>119</v>
      </c>
      <c r="BD522" s="105"/>
      <c r="BE522" s="105"/>
      <c r="BF522" s="105"/>
      <c r="BG522" s="105"/>
    </row>
    <row r="523" spans="1:59" ht="13.5" customHeight="1" x14ac:dyDescent="0.25">
      <c r="A523" s="38"/>
      <c r="B523" s="38"/>
      <c r="C523" s="38"/>
      <c r="D523" s="38"/>
      <c r="E523" s="38"/>
      <c r="F523" s="38"/>
      <c r="G523" s="38"/>
      <c r="H523" s="38"/>
      <c r="I523" s="38"/>
      <c r="J523" s="38"/>
      <c r="K523" s="38"/>
      <c r="L523" s="38"/>
      <c r="M523" s="38"/>
      <c r="N523" s="38"/>
      <c r="O523" s="38"/>
      <c r="P523" s="38"/>
      <c r="Q523" s="38"/>
      <c r="R523" s="38"/>
      <c r="S523" s="77" t="s">
        <v>424</v>
      </c>
      <c r="T523" s="76" t="s">
        <v>585</v>
      </c>
      <c r="AD523" s="224" t="s">
        <v>282</v>
      </c>
      <c r="AE523" s="224" t="s">
        <v>2540</v>
      </c>
      <c r="AF523" s="225" t="s">
        <v>2118</v>
      </c>
      <c r="AG523" s="223" t="s">
        <v>2541</v>
      </c>
      <c r="AH523" s="199">
        <v>521</v>
      </c>
      <c r="AI523" s="194"/>
      <c r="AJ523" s="179"/>
      <c r="AK523" s="179"/>
      <c r="AL523" s="179"/>
      <c r="AM523" s="179"/>
      <c r="AN523" s="194"/>
      <c r="AO523" s="194"/>
      <c r="AP523" s="220"/>
      <c r="AQ523" s="194"/>
      <c r="AR523" s="194"/>
      <c r="AS523" s="40" t="s">
        <v>3319</v>
      </c>
      <c r="AT523" s="40"/>
      <c r="AU523" s="40" t="s">
        <v>3320</v>
      </c>
      <c r="AV523" s="40" t="s">
        <v>3321</v>
      </c>
      <c r="AW523" s="40" t="s">
        <v>2770</v>
      </c>
      <c r="BD523" s="105"/>
      <c r="BE523" s="105"/>
      <c r="BF523" s="105"/>
      <c r="BG523" s="105"/>
    </row>
    <row r="524" spans="1:59" ht="13.5" customHeight="1" x14ac:dyDescent="0.25">
      <c r="A524" s="38"/>
      <c r="B524" s="38"/>
      <c r="C524" s="38"/>
      <c r="D524" s="38"/>
      <c r="E524" s="38"/>
      <c r="F524" s="38"/>
      <c r="G524" s="38"/>
      <c r="H524" s="38"/>
      <c r="I524" s="38"/>
      <c r="J524" s="38"/>
      <c r="K524" s="38"/>
      <c r="L524" s="38"/>
      <c r="M524" s="38"/>
      <c r="N524" s="38"/>
      <c r="O524" s="38"/>
      <c r="P524" s="38"/>
      <c r="Q524" s="38"/>
      <c r="R524" s="38"/>
      <c r="S524" s="77" t="s">
        <v>3145</v>
      </c>
      <c r="T524" s="76"/>
      <c r="AD524" s="224" t="s">
        <v>282</v>
      </c>
      <c r="AE524" s="224" t="s">
        <v>2058</v>
      </c>
      <c r="AF524" s="225" t="s">
        <v>2053</v>
      </c>
      <c r="AG524" s="223" t="s">
        <v>2248</v>
      </c>
      <c r="AH524" s="199">
        <v>522</v>
      </c>
      <c r="AI524" s="194"/>
      <c r="AJ524" s="179"/>
      <c r="AK524" s="179"/>
      <c r="AL524" s="179"/>
      <c r="AM524" s="179"/>
      <c r="AN524" s="194"/>
      <c r="AO524" s="194"/>
      <c r="AP524" s="220"/>
      <c r="AQ524" s="194"/>
      <c r="AR524" s="194"/>
      <c r="AS524" s="40" t="s">
        <v>3322</v>
      </c>
      <c r="AT524" s="40"/>
      <c r="AU524" s="40" t="s">
        <v>3323</v>
      </c>
      <c r="AV524" s="40" t="s">
        <v>3324</v>
      </c>
      <c r="AW524" s="40" t="s">
        <v>2752</v>
      </c>
      <c r="BD524" s="105"/>
      <c r="BE524" s="105"/>
      <c r="BF524" s="105"/>
      <c r="BG524" s="105"/>
    </row>
    <row r="525" spans="1:59" ht="13.5" customHeight="1" x14ac:dyDescent="0.25">
      <c r="A525" s="38"/>
      <c r="B525" s="38"/>
      <c r="C525" s="38"/>
      <c r="D525" s="38"/>
      <c r="E525" s="38"/>
      <c r="F525" s="38"/>
      <c r="G525" s="38"/>
      <c r="H525" s="38"/>
      <c r="I525" s="38"/>
      <c r="J525" s="38"/>
      <c r="K525" s="38"/>
      <c r="L525" s="38"/>
      <c r="M525" s="38"/>
      <c r="N525" s="38"/>
      <c r="O525" s="38"/>
      <c r="P525" s="38"/>
      <c r="Q525" s="38"/>
      <c r="R525" s="38"/>
      <c r="S525" s="77" t="s">
        <v>4024</v>
      </c>
      <c r="T525" s="76"/>
      <c r="AD525" s="224" t="s">
        <v>282</v>
      </c>
      <c r="AE525" s="224" t="s">
        <v>2542</v>
      </c>
      <c r="AF525" s="225" t="s">
        <v>2053</v>
      </c>
      <c r="AG525" s="223" t="s">
        <v>2543</v>
      </c>
      <c r="AH525" s="199">
        <v>523</v>
      </c>
      <c r="AI525" s="194"/>
      <c r="AJ525" s="179"/>
      <c r="AK525" s="179"/>
      <c r="AL525" s="179"/>
      <c r="AM525" s="179"/>
      <c r="AN525" s="194"/>
      <c r="AO525" s="194"/>
      <c r="AP525" s="220"/>
      <c r="AQ525" s="194"/>
      <c r="AR525" s="194"/>
      <c r="AS525" s="40" t="s">
        <v>3325</v>
      </c>
      <c r="AT525" s="40"/>
      <c r="AU525" s="40" t="s">
        <v>3326</v>
      </c>
      <c r="AV525" s="40" t="s">
        <v>3327</v>
      </c>
      <c r="AW525" s="40" t="s">
        <v>2770</v>
      </c>
      <c r="BD525" s="105"/>
      <c r="BE525" s="105"/>
      <c r="BF525" s="105"/>
      <c r="BG525" s="105"/>
    </row>
    <row r="526" spans="1:59" ht="13.5" customHeight="1" x14ac:dyDescent="0.25">
      <c r="A526" s="38"/>
      <c r="B526" s="38"/>
      <c r="C526" s="38"/>
      <c r="D526" s="38"/>
      <c r="E526" s="38"/>
      <c r="F526" s="38"/>
      <c r="G526" s="38"/>
      <c r="H526" s="38"/>
      <c r="I526" s="38"/>
      <c r="J526" s="38"/>
      <c r="K526" s="38"/>
      <c r="L526" s="38"/>
      <c r="M526" s="38"/>
      <c r="N526" s="38"/>
      <c r="O526" s="38"/>
      <c r="P526" s="38"/>
      <c r="Q526" s="38"/>
      <c r="R526" s="38"/>
      <c r="S526" s="77" t="s">
        <v>4025</v>
      </c>
      <c r="T526" s="76"/>
      <c r="AD526" s="224" t="s">
        <v>282</v>
      </c>
      <c r="AE526" s="224" t="s">
        <v>2544</v>
      </c>
      <c r="AF526" s="225" t="s">
        <v>2053</v>
      </c>
      <c r="AG526" s="223" t="s">
        <v>2545</v>
      </c>
      <c r="AH526" s="199">
        <v>524</v>
      </c>
      <c r="AI526" s="194"/>
      <c r="AJ526" s="179"/>
      <c r="AK526" s="179"/>
      <c r="AL526" s="179"/>
      <c r="AM526" s="179"/>
      <c r="AN526" s="194"/>
      <c r="AO526" s="194"/>
      <c r="AP526" s="220"/>
      <c r="AQ526" s="194"/>
      <c r="AR526" s="194"/>
      <c r="AS526" s="40" t="s">
        <v>1504</v>
      </c>
      <c r="AT526" s="40"/>
      <c r="AU526" s="40" t="s">
        <v>467</v>
      </c>
      <c r="AV526" s="40" t="s">
        <v>4436</v>
      </c>
      <c r="AW526" s="40" t="s">
        <v>98</v>
      </c>
      <c r="BD526" s="105"/>
      <c r="BE526" s="105"/>
      <c r="BF526" s="105"/>
      <c r="BG526" s="105"/>
    </row>
    <row r="527" spans="1:59" ht="13.5" customHeight="1" x14ac:dyDescent="0.25">
      <c r="A527" s="38"/>
      <c r="B527" s="38"/>
      <c r="C527" s="38"/>
      <c r="D527" s="38"/>
      <c r="E527" s="38"/>
      <c r="F527" s="38"/>
      <c r="G527" s="38"/>
      <c r="H527" s="38"/>
      <c r="I527" s="38"/>
      <c r="J527" s="38"/>
      <c r="K527" s="38"/>
      <c r="L527" s="38"/>
      <c r="M527" s="38"/>
      <c r="N527" s="38"/>
      <c r="O527" s="38"/>
      <c r="P527" s="38"/>
      <c r="Q527" s="38"/>
      <c r="R527" s="38"/>
      <c r="S527" s="77" t="s">
        <v>3159</v>
      </c>
      <c r="T527" s="76"/>
      <c r="AD527" s="224" t="s">
        <v>282</v>
      </c>
      <c r="AE527" s="224" t="s">
        <v>2546</v>
      </c>
      <c r="AF527" s="225" t="s">
        <v>2053</v>
      </c>
      <c r="AG527" s="223" t="s">
        <v>2547</v>
      </c>
      <c r="AH527" s="199">
        <v>525</v>
      </c>
      <c r="AI527" s="194"/>
      <c r="AJ527" s="179"/>
      <c r="AK527" s="179"/>
      <c r="AL527" s="179"/>
      <c r="AM527" s="179"/>
      <c r="AN527" s="194"/>
      <c r="AO527" s="194"/>
      <c r="AP527" s="220"/>
      <c r="AQ527" s="194"/>
      <c r="AR527" s="194"/>
      <c r="AS527" s="40" t="s">
        <v>1505</v>
      </c>
      <c r="AT527" s="40"/>
      <c r="AU527" s="40" t="s">
        <v>3784</v>
      </c>
      <c r="AV527" s="40" t="s">
        <v>4437</v>
      </c>
      <c r="AW527" s="40" t="s">
        <v>175</v>
      </c>
      <c r="BD527" s="105"/>
      <c r="BE527" s="105"/>
      <c r="BF527" s="105"/>
      <c r="BG527" s="105"/>
    </row>
    <row r="528" spans="1:59" ht="13.5" customHeight="1" x14ac:dyDescent="0.25">
      <c r="A528" s="38"/>
      <c r="B528" s="38"/>
      <c r="C528" s="38"/>
      <c r="D528" s="38"/>
      <c r="E528" s="38"/>
      <c r="F528" s="38"/>
      <c r="G528" s="38"/>
      <c r="H528" s="38"/>
      <c r="I528" s="38"/>
      <c r="J528" s="38"/>
      <c r="K528" s="38"/>
      <c r="L528" s="38"/>
      <c r="M528" s="38"/>
      <c r="N528" s="38"/>
      <c r="O528" s="38"/>
      <c r="P528" s="38"/>
      <c r="Q528" s="38"/>
      <c r="R528" s="38"/>
      <c r="S528" s="77" t="s">
        <v>4026</v>
      </c>
      <c r="T528" s="76"/>
      <c r="AD528" s="224" t="s">
        <v>282</v>
      </c>
      <c r="AE528" s="224" t="s">
        <v>2059</v>
      </c>
      <c r="AF528" s="225" t="s">
        <v>2093</v>
      </c>
      <c r="AG528" s="223" t="s">
        <v>2436</v>
      </c>
      <c r="AH528" s="199">
        <v>526</v>
      </c>
      <c r="AI528" s="194"/>
      <c r="AJ528" s="179"/>
      <c r="AK528" s="179"/>
      <c r="AL528" s="179"/>
      <c r="AM528" s="179"/>
      <c r="AN528" s="194"/>
      <c r="AO528" s="194"/>
      <c r="AP528" s="220"/>
      <c r="AQ528" s="194"/>
      <c r="AR528" s="194"/>
      <c r="AS528" s="40" t="s">
        <v>1198</v>
      </c>
      <c r="AT528" s="40"/>
      <c r="AU528" s="40" t="s">
        <v>4075</v>
      </c>
      <c r="AV528" s="40" t="s">
        <v>4438</v>
      </c>
      <c r="AW528" s="40" t="s">
        <v>92</v>
      </c>
      <c r="BD528" s="105"/>
      <c r="BE528" s="105"/>
      <c r="BF528" s="105"/>
      <c r="BG528" s="105"/>
    </row>
    <row r="529" spans="1:59" ht="13.5" customHeight="1" x14ac:dyDescent="0.25">
      <c r="A529" s="38"/>
      <c r="B529" s="38"/>
      <c r="C529" s="38"/>
      <c r="D529" s="38"/>
      <c r="E529" s="38"/>
      <c r="F529" s="38"/>
      <c r="G529" s="38"/>
      <c r="H529" s="38"/>
      <c r="I529" s="38"/>
      <c r="J529" s="38"/>
      <c r="K529" s="38"/>
      <c r="L529" s="38"/>
      <c r="M529" s="38"/>
      <c r="N529" s="38"/>
      <c r="O529" s="38"/>
      <c r="P529" s="38"/>
      <c r="Q529" s="38"/>
      <c r="R529" s="38"/>
      <c r="S529" s="77" t="s">
        <v>4027</v>
      </c>
      <c r="T529" s="76"/>
      <c r="AD529" s="224" t="s">
        <v>282</v>
      </c>
      <c r="AE529" s="224" t="s">
        <v>2548</v>
      </c>
      <c r="AF529" s="225" t="s">
        <v>2093</v>
      </c>
      <c r="AG529" s="223" t="s">
        <v>2549</v>
      </c>
      <c r="AH529" s="199">
        <v>527</v>
      </c>
      <c r="AI529" s="194"/>
      <c r="AJ529" s="179"/>
      <c r="AK529" s="179"/>
      <c r="AL529" s="179"/>
      <c r="AM529" s="179"/>
      <c r="AN529" s="194"/>
      <c r="AO529" s="194"/>
      <c r="AP529" s="220"/>
      <c r="AQ529" s="194"/>
      <c r="AR529" s="194"/>
      <c r="AS529" s="40" t="s">
        <v>1199</v>
      </c>
      <c r="AT529" s="40"/>
      <c r="AU529" s="40" t="s">
        <v>4074</v>
      </c>
      <c r="AV529" s="40" t="s">
        <v>4439</v>
      </c>
      <c r="AW529" s="40" t="s">
        <v>145</v>
      </c>
      <c r="BD529" s="105"/>
      <c r="BE529" s="105"/>
      <c r="BF529" s="105"/>
      <c r="BG529" s="105"/>
    </row>
    <row r="530" spans="1:59" ht="13.5" customHeight="1" x14ac:dyDescent="0.25">
      <c r="A530" s="38"/>
      <c r="B530" s="38"/>
      <c r="C530" s="38"/>
      <c r="D530" s="38"/>
      <c r="E530" s="38"/>
      <c r="F530" s="38"/>
      <c r="G530" s="38"/>
      <c r="H530" s="38"/>
      <c r="I530" s="38"/>
      <c r="J530" s="38"/>
      <c r="K530" s="38"/>
      <c r="L530" s="38"/>
      <c r="M530" s="38"/>
      <c r="N530" s="38"/>
      <c r="O530" s="38"/>
      <c r="P530" s="38"/>
      <c r="Q530" s="38"/>
      <c r="R530" s="38"/>
      <c r="S530" s="77" t="s">
        <v>3156</v>
      </c>
      <c r="T530" s="76"/>
      <c r="AD530" s="224" t="s">
        <v>282</v>
      </c>
      <c r="AE530" s="224" t="s">
        <v>2550</v>
      </c>
      <c r="AF530" s="225" t="s">
        <v>2093</v>
      </c>
      <c r="AG530" s="223" t="s">
        <v>2551</v>
      </c>
      <c r="AH530" s="199">
        <v>528</v>
      </c>
      <c r="AI530" s="194"/>
      <c r="AJ530" s="179"/>
      <c r="AK530" s="179"/>
      <c r="AL530" s="179"/>
      <c r="AM530" s="179"/>
      <c r="AN530" s="194"/>
      <c r="AO530" s="194"/>
      <c r="AP530" s="220"/>
      <c r="AQ530" s="194"/>
      <c r="AR530" s="194"/>
      <c r="AS530" s="40" t="s">
        <v>1506</v>
      </c>
      <c r="AT530" s="40"/>
      <c r="AU530" s="40" t="s">
        <v>3851</v>
      </c>
      <c r="AV530" s="40" t="s">
        <v>4440</v>
      </c>
      <c r="AW530" s="40" t="s">
        <v>136</v>
      </c>
      <c r="BD530" s="105"/>
      <c r="BE530" s="105"/>
      <c r="BF530" s="105"/>
      <c r="BG530" s="105"/>
    </row>
    <row r="531" spans="1:59" ht="13.5" customHeight="1" x14ac:dyDescent="0.25">
      <c r="A531" s="38"/>
      <c r="B531" s="38"/>
      <c r="C531" s="38"/>
      <c r="D531" s="38"/>
      <c r="E531" s="38"/>
      <c r="F531" s="38"/>
      <c r="G531" s="38"/>
      <c r="H531" s="38"/>
      <c r="I531" s="38"/>
      <c r="J531" s="38"/>
      <c r="K531" s="38"/>
      <c r="L531" s="38"/>
      <c r="M531" s="38"/>
      <c r="N531" s="38"/>
      <c r="O531" s="38"/>
      <c r="P531" s="38"/>
      <c r="Q531" s="38"/>
      <c r="R531" s="38"/>
      <c r="S531" s="77" t="s">
        <v>425</v>
      </c>
      <c r="T531" s="76" t="s">
        <v>567</v>
      </c>
      <c r="AD531" s="224" t="s">
        <v>282</v>
      </c>
      <c r="AE531" s="224" t="s">
        <v>2552</v>
      </c>
      <c r="AF531" s="225" t="s">
        <v>2093</v>
      </c>
      <c r="AG531" s="223" t="s">
        <v>2553</v>
      </c>
      <c r="AH531" s="199">
        <v>529</v>
      </c>
      <c r="AI531" s="194"/>
      <c r="AJ531" s="179"/>
      <c r="AK531" s="179"/>
      <c r="AL531" s="179"/>
      <c r="AM531" s="179"/>
      <c r="AN531" s="194"/>
      <c r="AO531" s="194"/>
      <c r="AP531" s="220"/>
      <c r="AQ531" s="194"/>
      <c r="AR531" s="194"/>
      <c r="AS531" s="40" t="s">
        <v>1507</v>
      </c>
      <c r="AT531" s="40"/>
      <c r="AU531" s="40" t="s">
        <v>4084</v>
      </c>
      <c r="AV531" s="40" t="s">
        <v>4441</v>
      </c>
      <c r="AW531" s="40" t="s">
        <v>150</v>
      </c>
      <c r="BD531" s="105"/>
      <c r="BE531" s="105"/>
      <c r="BF531" s="105"/>
      <c r="BG531" s="105"/>
    </row>
    <row r="532" spans="1:59" ht="13.5" customHeight="1" x14ac:dyDescent="0.25">
      <c r="A532" s="38"/>
      <c r="B532" s="38"/>
      <c r="C532" s="38"/>
      <c r="D532" s="38"/>
      <c r="E532" s="38"/>
      <c r="F532" s="38"/>
      <c r="G532" s="38"/>
      <c r="H532" s="38"/>
      <c r="I532" s="38"/>
      <c r="J532" s="38"/>
      <c r="K532" s="38"/>
      <c r="L532" s="38"/>
      <c r="M532" s="38"/>
      <c r="N532" s="38"/>
      <c r="O532" s="38"/>
      <c r="P532" s="38"/>
      <c r="Q532" s="38"/>
      <c r="R532" s="38"/>
      <c r="S532" s="77" t="s">
        <v>426</v>
      </c>
      <c r="T532" s="76" t="s">
        <v>592</v>
      </c>
      <c r="AD532" s="224" t="s">
        <v>282</v>
      </c>
      <c r="AE532" s="224" t="s">
        <v>621</v>
      </c>
      <c r="AF532" s="225" t="s">
        <v>2144</v>
      </c>
      <c r="AG532" s="223" t="s">
        <v>2145</v>
      </c>
      <c r="AH532" s="199">
        <v>530</v>
      </c>
      <c r="AI532" s="194"/>
      <c r="AJ532" s="179"/>
      <c r="AK532" s="179"/>
      <c r="AL532" s="179"/>
      <c r="AM532" s="179"/>
      <c r="AN532" s="194"/>
      <c r="AO532" s="194"/>
      <c r="AP532" s="220"/>
      <c r="AQ532" s="194"/>
      <c r="AR532" s="194"/>
      <c r="AS532" s="40" t="s">
        <v>1508</v>
      </c>
      <c r="AT532" s="40"/>
      <c r="AU532" s="40" t="s">
        <v>4076</v>
      </c>
      <c r="AV532" s="40" t="s">
        <v>4442</v>
      </c>
      <c r="AW532" s="40" t="s">
        <v>974</v>
      </c>
      <c r="BD532" s="105"/>
      <c r="BE532" s="105"/>
      <c r="BF532" s="105"/>
      <c r="BG532" s="105"/>
    </row>
    <row r="533" spans="1:59" ht="13.5" customHeight="1" x14ac:dyDescent="0.25">
      <c r="A533" s="38"/>
      <c r="B533" s="38"/>
      <c r="C533" s="38"/>
      <c r="D533" s="38"/>
      <c r="E533" s="38"/>
      <c r="F533" s="38"/>
      <c r="G533" s="38"/>
      <c r="H533" s="38"/>
      <c r="I533" s="38"/>
      <c r="J533" s="38"/>
      <c r="K533" s="38"/>
      <c r="L533" s="38"/>
      <c r="M533" s="38"/>
      <c r="N533" s="38"/>
      <c r="O533" s="38"/>
      <c r="P533" s="38"/>
      <c r="Q533" s="38"/>
      <c r="R533" s="38"/>
      <c r="S533" s="77" t="s">
        <v>3148</v>
      </c>
      <c r="T533" s="76"/>
      <c r="AD533" s="224" t="s">
        <v>284</v>
      </c>
      <c r="AE533" s="224" t="s">
        <v>621</v>
      </c>
      <c r="AF533" s="225" t="s">
        <v>2711</v>
      </c>
      <c r="AG533" s="223" t="s">
        <v>2730</v>
      </c>
      <c r="AH533" s="199">
        <v>531</v>
      </c>
      <c r="AI533" s="194"/>
      <c r="AJ533" s="179"/>
      <c r="AK533" s="179"/>
      <c r="AL533" s="179"/>
      <c r="AM533" s="179"/>
      <c r="AN533" s="194"/>
      <c r="AO533" s="194"/>
      <c r="AP533" s="220"/>
      <c r="AQ533" s="194"/>
      <c r="AR533" s="194"/>
      <c r="AS533" s="40" t="s">
        <v>3328</v>
      </c>
      <c r="AT533" s="40"/>
      <c r="AU533" s="40" t="s">
        <v>3329</v>
      </c>
      <c r="AV533" s="40" t="s">
        <v>3330</v>
      </c>
      <c r="AW533" s="40" t="s">
        <v>2770</v>
      </c>
      <c r="BD533" s="105"/>
      <c r="BE533" s="105"/>
      <c r="BF533" s="105"/>
      <c r="BG533" s="105"/>
    </row>
    <row r="534" spans="1:59" ht="13.5" customHeight="1" x14ac:dyDescent="0.25">
      <c r="A534" s="38"/>
      <c r="B534" s="38"/>
      <c r="C534" s="38"/>
      <c r="D534" s="38"/>
      <c r="E534" s="38"/>
      <c r="F534" s="38"/>
      <c r="G534" s="38"/>
      <c r="H534" s="38"/>
      <c r="I534" s="38"/>
      <c r="J534" s="38"/>
      <c r="K534" s="38"/>
      <c r="L534" s="38"/>
      <c r="M534" s="38"/>
      <c r="N534" s="38"/>
      <c r="O534" s="38"/>
      <c r="P534" s="38"/>
      <c r="Q534" s="38"/>
      <c r="R534" s="38"/>
      <c r="S534" s="77" t="s">
        <v>2750</v>
      </c>
      <c r="T534" s="76"/>
      <c r="AD534" s="224" t="s">
        <v>284</v>
      </c>
      <c r="AE534" s="224" t="s">
        <v>621</v>
      </c>
      <c r="AF534" s="225" t="s">
        <v>2721</v>
      </c>
      <c r="AG534" s="223" t="s">
        <v>2740</v>
      </c>
      <c r="AH534" s="199">
        <v>532</v>
      </c>
      <c r="AI534" s="194"/>
      <c r="AJ534" s="179"/>
      <c r="AK534" s="179"/>
      <c r="AL534" s="179"/>
      <c r="AM534" s="179"/>
      <c r="AN534" s="194"/>
      <c r="AO534" s="194"/>
      <c r="AP534" s="220"/>
      <c r="AQ534" s="194"/>
      <c r="AR534" s="194"/>
      <c r="AS534" s="40" t="s">
        <v>1509</v>
      </c>
      <c r="AT534" s="40"/>
      <c r="AU534" s="40" t="s">
        <v>4016</v>
      </c>
      <c r="AV534" s="40" t="s">
        <v>4443</v>
      </c>
      <c r="AW534" s="40" t="s">
        <v>244</v>
      </c>
      <c r="BD534" s="105"/>
      <c r="BE534" s="105"/>
      <c r="BF534" s="105"/>
      <c r="BG534" s="105"/>
    </row>
    <row r="535" spans="1:59" ht="13.5" customHeight="1" x14ac:dyDescent="0.25">
      <c r="A535" s="38"/>
      <c r="B535" s="38"/>
      <c r="C535" s="38"/>
      <c r="D535" s="38"/>
      <c r="E535" s="38"/>
      <c r="F535" s="38"/>
      <c r="G535" s="38"/>
      <c r="H535" s="38"/>
      <c r="I535" s="38"/>
      <c r="J535" s="38"/>
      <c r="K535" s="38"/>
      <c r="L535" s="38"/>
      <c r="M535" s="38"/>
      <c r="N535" s="38"/>
      <c r="O535" s="38"/>
      <c r="P535" s="38"/>
      <c r="Q535" s="38"/>
      <c r="R535" s="38"/>
      <c r="S535" s="77" t="s">
        <v>2964</v>
      </c>
      <c r="T535" s="76"/>
      <c r="AD535" s="224" t="s">
        <v>284</v>
      </c>
      <c r="AE535" s="224" t="s">
        <v>621</v>
      </c>
      <c r="AF535" s="225" t="s">
        <v>2722</v>
      </c>
      <c r="AG535" s="223" t="s">
        <v>2741</v>
      </c>
      <c r="AH535" s="199">
        <v>533</v>
      </c>
      <c r="AI535" s="194"/>
      <c r="AJ535" s="179"/>
      <c r="AK535" s="179"/>
      <c r="AL535" s="179"/>
      <c r="AM535" s="179"/>
      <c r="AN535" s="194"/>
      <c r="AO535" s="194"/>
      <c r="AP535" s="220"/>
      <c r="AQ535" s="194"/>
      <c r="AR535" s="194"/>
      <c r="AS535" s="40" t="s">
        <v>1510</v>
      </c>
      <c r="AT535" s="40"/>
      <c r="AU535" s="40" t="s">
        <v>3331</v>
      </c>
      <c r="AV535" s="40" t="s">
        <v>2006</v>
      </c>
      <c r="AW535" s="40"/>
      <c r="BD535" s="105"/>
      <c r="BE535" s="105"/>
      <c r="BF535" s="105"/>
      <c r="BG535" s="105"/>
    </row>
    <row r="536" spans="1:59" ht="13.5" customHeight="1" x14ac:dyDescent="0.25">
      <c r="A536" s="38"/>
      <c r="B536" s="38"/>
      <c r="C536" s="38"/>
      <c r="D536" s="38"/>
      <c r="E536" s="38"/>
      <c r="F536" s="38"/>
      <c r="G536" s="38"/>
      <c r="H536" s="38"/>
      <c r="I536" s="38"/>
      <c r="J536" s="38"/>
      <c r="K536" s="38"/>
      <c r="L536" s="38"/>
      <c r="M536" s="38"/>
      <c r="N536" s="38"/>
      <c r="O536" s="38"/>
      <c r="P536" s="38"/>
      <c r="Q536" s="38"/>
      <c r="R536" s="38"/>
      <c r="S536" s="77" t="s">
        <v>3194</v>
      </c>
      <c r="T536" s="76"/>
      <c r="AD536" s="224" t="s">
        <v>284</v>
      </c>
      <c r="AE536" s="224" t="s">
        <v>621</v>
      </c>
      <c r="AF536" s="225" t="s">
        <v>2706</v>
      </c>
      <c r="AG536" s="223" t="s">
        <v>2725</v>
      </c>
      <c r="AH536" s="199">
        <v>534</v>
      </c>
      <c r="AI536" s="194"/>
      <c r="AJ536" s="179"/>
      <c r="AK536" s="179"/>
      <c r="AL536" s="179"/>
      <c r="AM536" s="179"/>
      <c r="AN536" s="194"/>
      <c r="AO536" s="194"/>
      <c r="AP536" s="220"/>
      <c r="AQ536" s="194"/>
      <c r="AR536" s="194"/>
      <c r="AS536" s="40" t="s">
        <v>4554</v>
      </c>
      <c r="AT536" s="40"/>
      <c r="AU536" s="40" t="s">
        <v>4555</v>
      </c>
      <c r="AV536" s="40" t="s">
        <v>4556</v>
      </c>
      <c r="AW536" s="40"/>
      <c r="BD536" s="105"/>
      <c r="BE536" s="105"/>
      <c r="BF536" s="105"/>
      <c r="BG536" s="105"/>
    </row>
    <row r="537" spans="1:59" ht="13.5" customHeight="1" x14ac:dyDescent="0.25">
      <c r="A537" s="38"/>
      <c r="B537" s="38"/>
      <c r="C537" s="38"/>
      <c r="D537" s="38"/>
      <c r="E537" s="38"/>
      <c r="F537" s="38"/>
      <c r="G537" s="38"/>
      <c r="H537" s="38"/>
      <c r="I537" s="38"/>
      <c r="J537" s="38"/>
      <c r="K537" s="38"/>
      <c r="L537" s="38"/>
      <c r="M537" s="38"/>
      <c r="N537" s="38"/>
      <c r="O537" s="38"/>
      <c r="P537" s="38"/>
      <c r="Q537" s="38"/>
      <c r="R537" s="38"/>
      <c r="S537" s="77" t="s">
        <v>4028</v>
      </c>
      <c r="T537" s="76"/>
      <c r="AD537" s="224" t="s">
        <v>284</v>
      </c>
      <c r="AE537" s="224" t="s">
        <v>621</v>
      </c>
      <c r="AF537" s="225" t="s">
        <v>2718</v>
      </c>
      <c r="AG537" s="223" t="s">
        <v>2737</v>
      </c>
      <c r="AH537" s="199">
        <v>535</v>
      </c>
      <c r="AI537" s="194"/>
      <c r="AJ537" s="179"/>
      <c r="AK537" s="179"/>
      <c r="AL537" s="179"/>
      <c r="AM537" s="179"/>
      <c r="AN537" s="194"/>
      <c r="AO537" s="194"/>
      <c r="AP537" s="220"/>
      <c r="AQ537" s="194"/>
      <c r="AR537" s="194"/>
      <c r="AS537" s="40" t="s">
        <v>1511</v>
      </c>
      <c r="AT537" s="40"/>
      <c r="AU537" s="40" t="s">
        <v>3887</v>
      </c>
      <c r="AV537" s="40" t="s">
        <v>4444</v>
      </c>
      <c r="AW537" s="40" t="s">
        <v>146</v>
      </c>
      <c r="BD537" s="105"/>
      <c r="BE537" s="105"/>
      <c r="BF537" s="105"/>
      <c r="BG537" s="105"/>
    </row>
    <row r="538" spans="1:59" ht="13.5" customHeight="1" x14ac:dyDescent="0.25">
      <c r="A538" s="38"/>
      <c r="B538" s="38"/>
      <c r="C538" s="38"/>
      <c r="D538" s="38"/>
      <c r="E538" s="38"/>
      <c r="F538" s="38"/>
      <c r="G538" s="38"/>
      <c r="H538" s="38"/>
      <c r="I538" s="38"/>
      <c r="J538" s="38"/>
      <c r="K538" s="38"/>
      <c r="L538" s="38"/>
      <c r="M538" s="38"/>
      <c r="N538" s="38"/>
      <c r="O538" s="38"/>
      <c r="P538" s="38"/>
      <c r="Q538" s="38"/>
      <c r="R538" s="38"/>
      <c r="S538" s="77" t="s">
        <v>4029</v>
      </c>
      <c r="T538" s="76"/>
      <c r="AD538" s="224" t="s">
        <v>284</v>
      </c>
      <c r="AE538" s="224" t="s">
        <v>621</v>
      </c>
      <c r="AF538" s="225" t="s">
        <v>2723</v>
      </c>
      <c r="AG538" s="223" t="s">
        <v>2742</v>
      </c>
      <c r="AH538" s="199">
        <v>536</v>
      </c>
      <c r="AI538" s="194"/>
      <c r="AJ538" s="179"/>
      <c r="AK538" s="179"/>
      <c r="AL538" s="179"/>
      <c r="AM538" s="179"/>
      <c r="AN538" s="194"/>
      <c r="AO538" s="194"/>
      <c r="AP538" s="220"/>
      <c r="AQ538" s="194"/>
      <c r="AR538" s="194"/>
      <c r="AS538" s="40" t="s">
        <v>3332</v>
      </c>
      <c r="AT538" s="40"/>
      <c r="AU538" s="40" t="s">
        <v>3333</v>
      </c>
      <c r="AV538" s="40" t="s">
        <v>3334</v>
      </c>
      <c r="AW538" s="40" t="s">
        <v>2770</v>
      </c>
      <c r="BD538" s="105"/>
      <c r="BE538" s="105"/>
      <c r="BF538" s="105"/>
      <c r="BG538" s="105"/>
    </row>
    <row r="539" spans="1:59" ht="13.5" customHeight="1" x14ac:dyDescent="0.25">
      <c r="A539" s="38"/>
      <c r="B539" s="38"/>
      <c r="C539" s="38"/>
      <c r="D539" s="38"/>
      <c r="E539" s="38"/>
      <c r="F539" s="38"/>
      <c r="G539" s="38"/>
      <c r="H539" s="38"/>
      <c r="I539" s="38"/>
      <c r="J539" s="38"/>
      <c r="K539" s="38"/>
      <c r="L539" s="38"/>
      <c r="M539" s="38"/>
      <c r="N539" s="38"/>
      <c r="O539" s="38"/>
      <c r="P539" s="38"/>
      <c r="Q539" s="38"/>
      <c r="R539" s="38"/>
      <c r="S539" s="77" t="s">
        <v>3169</v>
      </c>
      <c r="T539" s="76"/>
      <c r="AD539" s="224" t="s">
        <v>284</v>
      </c>
      <c r="AE539" s="224" t="s">
        <v>621</v>
      </c>
      <c r="AF539" s="225" t="s">
        <v>2708</v>
      </c>
      <c r="AG539" s="223" t="s">
        <v>2727</v>
      </c>
      <c r="AH539" s="199">
        <v>537</v>
      </c>
      <c r="AI539" s="194"/>
      <c r="AJ539" s="179"/>
      <c r="AK539" s="179"/>
      <c r="AL539" s="179"/>
      <c r="AM539" s="179"/>
      <c r="AN539" s="194"/>
      <c r="AO539" s="194"/>
      <c r="AP539" s="220"/>
      <c r="AQ539" s="194"/>
      <c r="AR539" s="194"/>
      <c r="AS539" s="40" t="s">
        <v>3335</v>
      </c>
      <c r="AT539" s="40"/>
      <c r="AU539" s="40" t="s">
        <v>3336</v>
      </c>
      <c r="AV539" s="40" t="s">
        <v>3337</v>
      </c>
      <c r="AW539" s="40" t="s">
        <v>2770</v>
      </c>
      <c r="BD539" s="105"/>
      <c r="BE539" s="105"/>
      <c r="BF539" s="105"/>
      <c r="BG539" s="105"/>
    </row>
    <row r="540" spans="1:59" ht="13.5" customHeight="1" x14ac:dyDescent="0.25">
      <c r="A540" s="38"/>
      <c r="B540" s="38"/>
      <c r="C540" s="38"/>
      <c r="D540" s="38"/>
      <c r="E540" s="38"/>
      <c r="F540" s="38"/>
      <c r="G540" s="38"/>
      <c r="H540" s="38"/>
      <c r="I540" s="38"/>
      <c r="J540" s="38"/>
      <c r="K540" s="38"/>
      <c r="L540" s="38"/>
      <c r="M540" s="38"/>
      <c r="N540" s="38"/>
      <c r="O540" s="38"/>
      <c r="P540" s="38"/>
      <c r="Q540" s="38"/>
      <c r="R540" s="38"/>
      <c r="S540" s="77" t="s">
        <v>427</v>
      </c>
      <c r="T540" s="76" t="s">
        <v>593</v>
      </c>
      <c r="AD540" s="224" t="s">
        <v>284</v>
      </c>
      <c r="AE540" s="224" t="s">
        <v>621</v>
      </c>
      <c r="AF540" s="225" t="s">
        <v>2716</v>
      </c>
      <c r="AG540" s="223" t="s">
        <v>2735</v>
      </c>
      <c r="AH540" s="199">
        <v>538</v>
      </c>
      <c r="AI540" s="194"/>
      <c r="AJ540" s="179"/>
      <c r="AK540" s="179"/>
      <c r="AL540" s="179"/>
      <c r="AM540" s="179"/>
      <c r="AN540" s="194"/>
      <c r="AO540" s="194"/>
      <c r="AP540" s="220"/>
      <c r="AQ540" s="194"/>
      <c r="AR540" s="194"/>
      <c r="AS540" s="40" t="s">
        <v>3338</v>
      </c>
      <c r="AT540" s="40"/>
      <c r="AU540" s="40" t="s">
        <v>3339</v>
      </c>
      <c r="AV540" s="40" t="s">
        <v>3340</v>
      </c>
      <c r="AW540" s="40" t="s">
        <v>2752</v>
      </c>
      <c r="BD540" s="105"/>
      <c r="BE540" s="105"/>
      <c r="BF540" s="105"/>
      <c r="BG540" s="105"/>
    </row>
    <row r="541" spans="1:59" ht="13.5" customHeight="1" x14ac:dyDescent="0.25">
      <c r="A541" s="38"/>
      <c r="B541" s="38"/>
      <c r="C541" s="38"/>
      <c r="D541" s="38"/>
      <c r="E541" s="38"/>
      <c r="F541" s="38"/>
      <c r="G541" s="38"/>
      <c r="H541" s="38"/>
      <c r="I541" s="38"/>
      <c r="J541" s="38"/>
      <c r="K541" s="38"/>
      <c r="L541" s="38"/>
      <c r="M541" s="38"/>
      <c r="N541" s="38"/>
      <c r="O541" s="38"/>
      <c r="P541" s="38"/>
      <c r="Q541" s="38"/>
      <c r="R541" s="38"/>
      <c r="S541" s="77" t="s">
        <v>4030</v>
      </c>
      <c r="T541" s="76"/>
      <c r="AD541" s="224" t="s">
        <v>284</v>
      </c>
      <c r="AE541" s="224" t="s">
        <v>621</v>
      </c>
      <c r="AF541" s="225" t="s">
        <v>2710</v>
      </c>
      <c r="AG541" s="223" t="s">
        <v>2729</v>
      </c>
      <c r="AH541" s="199">
        <v>539</v>
      </c>
      <c r="AI541" s="194"/>
      <c r="AJ541" s="179"/>
      <c r="AK541" s="179"/>
      <c r="AL541" s="179"/>
      <c r="AM541" s="179"/>
      <c r="AN541" s="194"/>
      <c r="AO541" s="194"/>
      <c r="AP541" s="220"/>
      <c r="AQ541" s="194"/>
      <c r="AR541" s="194"/>
      <c r="AS541" s="40" t="s">
        <v>1512</v>
      </c>
      <c r="AT541" s="40"/>
      <c r="AU541" s="40" t="s">
        <v>4080</v>
      </c>
      <c r="AV541" s="40" t="s">
        <v>4445</v>
      </c>
      <c r="AW541" s="40" t="s">
        <v>1513</v>
      </c>
      <c r="BD541" s="105"/>
      <c r="BE541" s="105"/>
      <c r="BF541" s="105"/>
      <c r="BG541" s="105"/>
    </row>
    <row r="542" spans="1:59" ht="13.5" customHeight="1" x14ac:dyDescent="0.25">
      <c r="A542" s="38"/>
      <c r="B542" s="38"/>
      <c r="C542" s="38"/>
      <c r="D542" s="38"/>
      <c r="E542" s="38"/>
      <c r="F542" s="38"/>
      <c r="G542" s="38"/>
      <c r="H542" s="38"/>
      <c r="I542" s="38"/>
      <c r="J542" s="38"/>
      <c r="K542" s="38"/>
      <c r="L542" s="38"/>
      <c r="M542" s="38"/>
      <c r="N542" s="38"/>
      <c r="O542" s="38"/>
      <c r="P542" s="38"/>
      <c r="Q542" s="38"/>
      <c r="R542" s="38"/>
      <c r="S542" s="77" t="s">
        <v>4031</v>
      </c>
      <c r="T542" s="76"/>
      <c r="AD542" s="224" t="s">
        <v>284</v>
      </c>
      <c r="AE542" s="224" t="s">
        <v>621</v>
      </c>
      <c r="AF542" s="225" t="s">
        <v>2720</v>
      </c>
      <c r="AG542" s="223" t="s">
        <v>2739</v>
      </c>
      <c r="AH542" s="199">
        <v>540</v>
      </c>
      <c r="AI542" s="194"/>
      <c r="AJ542" s="179"/>
      <c r="AK542" s="179"/>
      <c r="AL542" s="179"/>
      <c r="AM542" s="179"/>
      <c r="AN542" s="194"/>
      <c r="AO542" s="194"/>
      <c r="AP542" s="220"/>
      <c r="AQ542" s="194"/>
      <c r="AR542" s="194"/>
      <c r="AS542" s="40" t="s">
        <v>3341</v>
      </c>
      <c r="AT542" s="40"/>
      <c r="AU542" s="40" t="s">
        <v>473</v>
      </c>
      <c r="AV542" s="40" t="s">
        <v>3342</v>
      </c>
      <c r="AW542" s="40" t="s">
        <v>2752</v>
      </c>
      <c r="BD542" s="105"/>
      <c r="BE542" s="105"/>
      <c r="BF542" s="105"/>
      <c r="BG542" s="105"/>
    </row>
    <row r="543" spans="1:59" ht="13.5" customHeight="1" x14ac:dyDescent="0.25">
      <c r="A543" s="38"/>
      <c r="B543" s="38"/>
      <c r="C543" s="38"/>
      <c r="D543" s="38"/>
      <c r="E543" s="38"/>
      <c r="F543" s="38"/>
      <c r="G543" s="38"/>
      <c r="H543" s="38"/>
      <c r="I543" s="38"/>
      <c r="J543" s="38"/>
      <c r="K543" s="38"/>
      <c r="L543" s="38"/>
      <c r="M543" s="38"/>
      <c r="N543" s="38"/>
      <c r="O543" s="38"/>
      <c r="P543" s="38"/>
      <c r="Q543" s="38"/>
      <c r="R543" s="38"/>
      <c r="S543" s="77" t="s">
        <v>3171</v>
      </c>
      <c r="T543" s="76"/>
      <c r="AD543" s="224" t="s">
        <v>284</v>
      </c>
      <c r="AE543" s="224" t="s">
        <v>621</v>
      </c>
      <c r="AF543" s="225" t="s">
        <v>2714</v>
      </c>
      <c r="AG543" s="223" t="s">
        <v>2733</v>
      </c>
      <c r="AH543" s="199">
        <v>541</v>
      </c>
      <c r="AI543" s="194"/>
      <c r="AJ543" s="179"/>
      <c r="AK543" s="179"/>
      <c r="AL543" s="179"/>
      <c r="AM543" s="179"/>
      <c r="AN543" s="194"/>
      <c r="AO543" s="194"/>
      <c r="AP543" s="220"/>
      <c r="AQ543" s="194"/>
      <c r="AR543" s="194"/>
      <c r="AS543" s="40" t="s">
        <v>1200</v>
      </c>
      <c r="AT543" s="40"/>
      <c r="AU543" s="40" t="s">
        <v>471</v>
      </c>
      <c r="AV543" s="40" t="s">
        <v>4446</v>
      </c>
      <c r="AW543" s="40" t="s">
        <v>128</v>
      </c>
      <c r="BD543" s="105"/>
      <c r="BE543" s="105"/>
      <c r="BF543" s="105"/>
      <c r="BG543" s="105"/>
    </row>
    <row r="544" spans="1:59" ht="13.5" customHeight="1" x14ac:dyDescent="0.25">
      <c r="A544" s="38"/>
      <c r="B544" s="38"/>
      <c r="C544" s="38"/>
      <c r="D544" s="38"/>
      <c r="E544" s="38"/>
      <c r="F544" s="38"/>
      <c r="G544" s="38"/>
      <c r="H544" s="38"/>
      <c r="I544" s="38"/>
      <c r="J544" s="38"/>
      <c r="K544" s="38"/>
      <c r="L544" s="38"/>
      <c r="M544" s="38"/>
      <c r="N544" s="38"/>
      <c r="O544" s="38"/>
      <c r="P544" s="38"/>
      <c r="Q544" s="38"/>
      <c r="R544" s="38"/>
      <c r="S544" s="77" t="s">
        <v>2768</v>
      </c>
      <c r="T544" s="76"/>
      <c r="AD544" s="224" t="s">
        <v>284</v>
      </c>
      <c r="AE544" s="224" t="s">
        <v>621</v>
      </c>
      <c r="AF544" s="225" t="s">
        <v>2719</v>
      </c>
      <c r="AG544" s="223" t="s">
        <v>2738</v>
      </c>
      <c r="AH544" s="199">
        <v>542</v>
      </c>
      <c r="AI544" s="194"/>
      <c r="AJ544" s="179"/>
      <c r="AK544" s="179"/>
      <c r="AL544" s="179"/>
      <c r="AM544" s="179"/>
      <c r="AN544" s="194"/>
      <c r="AO544" s="194"/>
      <c r="AP544" s="220"/>
      <c r="AQ544" s="194"/>
      <c r="AR544" s="194"/>
      <c r="AS544" s="40" t="s">
        <v>3343</v>
      </c>
      <c r="AT544" s="40"/>
      <c r="AU544" s="40" t="s">
        <v>3344</v>
      </c>
      <c r="AV544" s="40" t="s">
        <v>3345</v>
      </c>
      <c r="AW544" s="40" t="s">
        <v>2770</v>
      </c>
      <c r="BD544" s="105"/>
      <c r="BE544" s="105"/>
      <c r="BF544" s="105"/>
      <c r="BG544" s="105"/>
    </row>
    <row r="545" spans="1:59" ht="13.5" customHeight="1" x14ac:dyDescent="0.25">
      <c r="A545" s="38"/>
      <c r="B545" s="38"/>
      <c r="C545" s="38"/>
      <c r="D545" s="38"/>
      <c r="E545" s="38"/>
      <c r="F545" s="38"/>
      <c r="G545" s="38"/>
      <c r="H545" s="38"/>
      <c r="I545" s="38"/>
      <c r="J545" s="38"/>
      <c r="K545" s="38"/>
      <c r="L545" s="38"/>
      <c r="M545" s="38"/>
      <c r="N545" s="38"/>
      <c r="O545" s="38"/>
      <c r="P545" s="38"/>
      <c r="Q545" s="38"/>
      <c r="R545" s="38"/>
      <c r="S545" s="77" t="s">
        <v>3182</v>
      </c>
      <c r="T545" s="76"/>
      <c r="AD545" s="224" t="s">
        <v>284</v>
      </c>
      <c r="AE545" s="224" t="s">
        <v>621</v>
      </c>
      <c r="AF545" s="225" t="s">
        <v>2724</v>
      </c>
      <c r="AG545" s="223" t="s">
        <v>2743</v>
      </c>
      <c r="AH545" s="199">
        <v>543</v>
      </c>
      <c r="AI545" s="194"/>
      <c r="AJ545" s="179"/>
      <c r="AK545" s="179"/>
      <c r="AL545" s="179"/>
      <c r="AM545" s="179"/>
      <c r="AN545" s="194"/>
      <c r="AO545" s="194"/>
      <c r="AP545" s="220"/>
      <c r="AQ545" s="194"/>
      <c r="AR545" s="194"/>
      <c r="AS545" s="40" t="s">
        <v>1514</v>
      </c>
      <c r="AT545" s="40"/>
      <c r="AU545" s="40" t="s">
        <v>3346</v>
      </c>
      <c r="AV545" s="40" t="s">
        <v>2007</v>
      </c>
      <c r="AW545" s="40"/>
      <c r="BD545" s="105"/>
      <c r="BE545" s="105"/>
      <c r="BF545" s="105"/>
      <c r="BG545" s="105"/>
    </row>
    <row r="546" spans="1:59" ht="13.5" customHeight="1" x14ac:dyDescent="0.25">
      <c r="A546" s="38"/>
      <c r="B546" s="38"/>
      <c r="C546" s="38"/>
      <c r="D546" s="38"/>
      <c r="E546" s="38"/>
      <c r="F546" s="38"/>
      <c r="G546" s="38"/>
      <c r="H546" s="38"/>
      <c r="I546" s="38"/>
      <c r="J546" s="38"/>
      <c r="K546" s="38"/>
      <c r="L546" s="38"/>
      <c r="M546" s="38"/>
      <c r="N546" s="38"/>
      <c r="O546" s="38"/>
      <c r="P546" s="38"/>
      <c r="Q546" s="38"/>
      <c r="R546" s="38"/>
      <c r="S546" s="77" t="s">
        <v>2830</v>
      </c>
      <c r="T546" s="76"/>
      <c r="AD546" s="224" t="s">
        <v>284</v>
      </c>
      <c r="AE546" s="224" t="s">
        <v>621</v>
      </c>
      <c r="AF546" s="225" t="s">
        <v>2717</v>
      </c>
      <c r="AG546" s="223" t="s">
        <v>2736</v>
      </c>
      <c r="AH546" s="199">
        <v>544</v>
      </c>
      <c r="AI546" s="194"/>
      <c r="AJ546" s="179"/>
      <c r="AK546" s="179"/>
      <c r="AL546" s="179"/>
      <c r="AM546" s="179"/>
      <c r="AN546" s="194"/>
      <c r="AO546" s="194"/>
      <c r="AP546" s="220"/>
      <c r="AQ546" s="194"/>
      <c r="AR546" s="194"/>
      <c r="AS546" s="40" t="s">
        <v>1201</v>
      </c>
      <c r="AT546" s="40"/>
      <c r="AU546" s="40" t="s">
        <v>472</v>
      </c>
      <c r="AV546" s="40" t="s">
        <v>4447</v>
      </c>
      <c r="AW546" s="40" t="s">
        <v>86</v>
      </c>
      <c r="BD546" s="105"/>
      <c r="BE546" s="105"/>
      <c r="BF546" s="105"/>
      <c r="BG546" s="105"/>
    </row>
    <row r="547" spans="1:59" ht="13.5" customHeight="1" x14ac:dyDescent="0.25">
      <c r="A547" s="38"/>
      <c r="B547" s="38"/>
      <c r="C547" s="38"/>
      <c r="D547" s="38"/>
      <c r="E547" s="38"/>
      <c r="F547" s="38"/>
      <c r="G547" s="38"/>
      <c r="H547" s="38"/>
      <c r="I547" s="38"/>
      <c r="J547" s="38"/>
      <c r="K547" s="38"/>
      <c r="L547" s="38"/>
      <c r="M547" s="38"/>
      <c r="N547" s="38"/>
      <c r="O547" s="38"/>
      <c r="P547" s="38"/>
      <c r="Q547" s="38"/>
      <c r="R547" s="38"/>
      <c r="S547" s="77" t="s">
        <v>3183</v>
      </c>
      <c r="T547" s="76"/>
      <c r="AD547" s="224" t="s">
        <v>284</v>
      </c>
      <c r="AE547" s="224" t="s">
        <v>621</v>
      </c>
      <c r="AF547" s="225" t="s">
        <v>2144</v>
      </c>
      <c r="AG547" s="223" t="s">
        <v>2145</v>
      </c>
      <c r="AH547" s="199">
        <v>545</v>
      </c>
      <c r="AI547" s="194"/>
      <c r="AJ547" s="179"/>
      <c r="AK547" s="179"/>
      <c r="AL547" s="179"/>
      <c r="AM547" s="179"/>
      <c r="AN547" s="194"/>
      <c r="AO547" s="194"/>
      <c r="AP547" s="220"/>
      <c r="AQ547" s="194"/>
      <c r="AR547" s="194"/>
      <c r="AS547" s="40" t="s">
        <v>3347</v>
      </c>
      <c r="AT547" s="40"/>
      <c r="AU547" s="40" t="s">
        <v>3348</v>
      </c>
      <c r="AV547" s="40" t="s">
        <v>3349</v>
      </c>
      <c r="AW547" s="40" t="s">
        <v>2748</v>
      </c>
      <c r="BD547" s="105"/>
      <c r="BE547" s="105"/>
      <c r="BF547" s="105"/>
      <c r="BG547" s="105"/>
    </row>
    <row r="548" spans="1:59" ht="13.5" customHeight="1" x14ac:dyDescent="0.25">
      <c r="A548" s="38"/>
      <c r="B548" s="38"/>
      <c r="C548" s="38"/>
      <c r="D548" s="38"/>
      <c r="E548" s="38"/>
      <c r="F548" s="38"/>
      <c r="G548" s="38"/>
      <c r="H548" s="38"/>
      <c r="I548" s="38"/>
      <c r="J548" s="38"/>
      <c r="K548" s="38"/>
      <c r="L548" s="38"/>
      <c r="M548" s="38"/>
      <c r="N548" s="38"/>
      <c r="O548" s="38"/>
      <c r="P548" s="38"/>
      <c r="Q548" s="38"/>
      <c r="R548" s="38"/>
      <c r="S548" s="77" t="s">
        <v>428</v>
      </c>
      <c r="T548" s="76" t="s">
        <v>549</v>
      </c>
      <c r="AD548" s="224" t="s">
        <v>284</v>
      </c>
      <c r="AE548" s="224" t="s">
        <v>621</v>
      </c>
      <c r="AF548" s="225" t="s">
        <v>2707</v>
      </c>
      <c r="AG548" s="223" t="s">
        <v>2726</v>
      </c>
      <c r="AH548" s="199">
        <v>546</v>
      </c>
      <c r="AI548" s="194"/>
      <c r="AJ548" s="179"/>
      <c r="AK548" s="179"/>
      <c r="AL548" s="179"/>
      <c r="AM548" s="179"/>
      <c r="AN548" s="194"/>
      <c r="AO548" s="194"/>
      <c r="AP548" s="220"/>
      <c r="AQ548" s="194"/>
      <c r="AR548" s="194"/>
      <c r="AS548" s="40" t="s">
        <v>1515</v>
      </c>
      <c r="AT548" s="40"/>
      <c r="AU548" s="40" t="s">
        <v>4086</v>
      </c>
      <c r="AV548" s="40" t="s">
        <v>4448</v>
      </c>
      <c r="AW548" s="40" t="s">
        <v>132</v>
      </c>
      <c r="BD548" s="105"/>
      <c r="BE548" s="105"/>
      <c r="BF548" s="105"/>
      <c r="BG548" s="105"/>
    </row>
    <row r="549" spans="1:59" ht="13.5" customHeight="1" x14ac:dyDescent="0.25">
      <c r="A549" s="38"/>
      <c r="B549" s="38"/>
      <c r="C549" s="38"/>
      <c r="D549" s="38"/>
      <c r="E549" s="38"/>
      <c r="F549" s="38"/>
      <c r="G549" s="38"/>
      <c r="H549" s="38"/>
      <c r="I549" s="38"/>
      <c r="J549" s="38"/>
      <c r="K549" s="38"/>
      <c r="L549" s="38"/>
      <c r="M549" s="38"/>
      <c r="N549" s="38"/>
      <c r="O549" s="38"/>
      <c r="P549" s="38"/>
      <c r="Q549" s="38"/>
      <c r="R549" s="38"/>
      <c r="S549" s="77" t="s">
        <v>3173</v>
      </c>
      <c r="T549" s="76"/>
      <c r="AD549" s="224" t="s">
        <v>284</v>
      </c>
      <c r="AE549" s="224" t="s">
        <v>621</v>
      </c>
      <c r="AF549" s="225" t="s">
        <v>2715</v>
      </c>
      <c r="AG549" s="223" t="s">
        <v>2734</v>
      </c>
      <c r="AH549" s="199">
        <v>547</v>
      </c>
      <c r="AI549" s="194"/>
      <c r="AJ549" s="179"/>
      <c r="AK549" s="179"/>
      <c r="AL549" s="179"/>
      <c r="AM549" s="179"/>
      <c r="AN549" s="194"/>
      <c r="AO549" s="194"/>
      <c r="AP549" s="220"/>
      <c r="AQ549" s="194"/>
      <c r="AR549" s="194"/>
      <c r="AS549" s="40" t="s">
        <v>1516</v>
      </c>
      <c r="AT549" s="40"/>
      <c r="AU549" s="40" t="s">
        <v>3888</v>
      </c>
      <c r="AV549" s="40" t="s">
        <v>4449</v>
      </c>
      <c r="AW549" s="40" t="s">
        <v>181</v>
      </c>
      <c r="BD549" s="105"/>
      <c r="BE549" s="105"/>
      <c r="BF549" s="105"/>
      <c r="BG549" s="105"/>
    </row>
    <row r="550" spans="1:59" ht="13.5" customHeight="1" x14ac:dyDescent="0.25">
      <c r="A550" s="38"/>
      <c r="B550" s="38"/>
      <c r="C550" s="38"/>
      <c r="D550" s="38"/>
      <c r="E550" s="38"/>
      <c r="F550" s="38"/>
      <c r="G550" s="38"/>
      <c r="H550" s="38"/>
      <c r="I550" s="38"/>
      <c r="J550" s="38"/>
      <c r="K550" s="38"/>
      <c r="L550" s="38"/>
      <c r="M550" s="38"/>
      <c r="N550" s="38"/>
      <c r="O550" s="38"/>
      <c r="P550" s="38"/>
      <c r="Q550" s="38"/>
      <c r="R550" s="38"/>
      <c r="S550" s="77" t="s">
        <v>3185</v>
      </c>
      <c r="T550" s="76"/>
      <c r="AD550" s="224" t="s">
        <v>284</v>
      </c>
      <c r="AE550" s="224" t="s">
        <v>621</v>
      </c>
      <c r="AF550" s="225" t="s">
        <v>2709</v>
      </c>
      <c r="AG550" s="223" t="s">
        <v>2728</v>
      </c>
      <c r="AH550" s="199">
        <v>548</v>
      </c>
      <c r="AI550" s="194"/>
      <c r="AJ550" s="179"/>
      <c r="AK550" s="179"/>
      <c r="AL550" s="179"/>
      <c r="AM550" s="179"/>
      <c r="AN550" s="194"/>
      <c r="AO550" s="194"/>
      <c r="AP550" s="220"/>
      <c r="AQ550" s="194"/>
      <c r="AR550" s="194"/>
      <c r="AS550" s="40" t="s">
        <v>1202</v>
      </c>
      <c r="AT550" s="40"/>
      <c r="AU550" s="40" t="s">
        <v>4087</v>
      </c>
      <c r="AV550" s="40" t="s">
        <v>4450</v>
      </c>
      <c r="AW550" s="40" t="s">
        <v>143</v>
      </c>
      <c r="BD550" s="105"/>
      <c r="BE550" s="105"/>
      <c r="BF550" s="105"/>
      <c r="BG550" s="105"/>
    </row>
    <row r="551" spans="1:59" ht="13.5" customHeight="1" x14ac:dyDescent="0.25">
      <c r="A551" s="38"/>
      <c r="B551" s="38"/>
      <c r="C551" s="38"/>
      <c r="D551" s="38"/>
      <c r="E551" s="38"/>
      <c r="F551" s="38"/>
      <c r="G551" s="38"/>
      <c r="H551" s="38"/>
      <c r="I551" s="38"/>
      <c r="J551" s="38"/>
      <c r="K551" s="38"/>
      <c r="L551" s="38"/>
      <c r="M551" s="38"/>
      <c r="N551" s="38"/>
      <c r="O551" s="38"/>
      <c r="P551" s="38"/>
      <c r="Q551" s="38"/>
      <c r="R551" s="38"/>
      <c r="S551" s="77" t="s">
        <v>3167</v>
      </c>
      <c r="T551" s="76"/>
      <c r="AD551" s="224" t="s">
        <v>284</v>
      </c>
      <c r="AE551" s="224" t="s">
        <v>621</v>
      </c>
      <c r="AF551" s="225" t="s">
        <v>2713</v>
      </c>
      <c r="AG551" s="223" t="s">
        <v>2732</v>
      </c>
      <c r="AH551" s="199">
        <v>549</v>
      </c>
      <c r="AI551" s="194"/>
      <c r="AJ551" s="179"/>
      <c r="AK551" s="179"/>
      <c r="AL551" s="179"/>
      <c r="AM551" s="179"/>
      <c r="AN551" s="194"/>
      <c r="AO551" s="194"/>
      <c r="AP551" s="220"/>
      <c r="AQ551" s="194"/>
      <c r="AR551" s="194"/>
      <c r="AS551" s="40" t="s">
        <v>3350</v>
      </c>
      <c r="AT551" s="40"/>
      <c r="AU551" s="40" t="s">
        <v>3351</v>
      </c>
      <c r="AV551" s="40" t="s">
        <v>3352</v>
      </c>
      <c r="AW551" s="40" t="s">
        <v>2752</v>
      </c>
      <c r="BD551" s="105"/>
      <c r="BE551" s="105"/>
      <c r="BF551" s="105"/>
      <c r="BG551" s="105"/>
    </row>
    <row r="552" spans="1:59" ht="13.5" customHeight="1" x14ac:dyDescent="0.25">
      <c r="A552" s="38"/>
      <c r="B552" s="38"/>
      <c r="C552" s="38"/>
      <c r="D552" s="38"/>
      <c r="E552" s="38"/>
      <c r="F552" s="38"/>
      <c r="G552" s="38"/>
      <c r="H552" s="38"/>
      <c r="I552" s="38"/>
      <c r="J552" s="38"/>
      <c r="K552" s="38"/>
      <c r="L552" s="38"/>
      <c r="M552" s="38"/>
      <c r="N552" s="38"/>
      <c r="O552" s="38"/>
      <c r="P552" s="38"/>
      <c r="Q552" s="38"/>
      <c r="R552" s="38"/>
      <c r="S552" s="77" t="s">
        <v>429</v>
      </c>
      <c r="T552" s="76" t="s">
        <v>574</v>
      </c>
      <c r="AD552" s="224" t="s">
        <v>284</v>
      </c>
      <c r="AE552" s="224" t="s">
        <v>621</v>
      </c>
      <c r="AF552" s="225" t="s">
        <v>2712</v>
      </c>
      <c r="AG552" s="223" t="s">
        <v>2731</v>
      </c>
      <c r="AH552" s="199">
        <v>550</v>
      </c>
      <c r="AI552" s="194"/>
      <c r="AJ552" s="179"/>
      <c r="AK552" s="179"/>
      <c r="AL552" s="179"/>
      <c r="AM552" s="179"/>
      <c r="AN552" s="194"/>
      <c r="AO552" s="194"/>
      <c r="AP552" s="220"/>
      <c r="AQ552" s="194"/>
      <c r="AR552" s="194"/>
      <c r="AS552" s="40" t="s">
        <v>1517</v>
      </c>
      <c r="AT552" s="40"/>
      <c r="AU552" s="40" t="s">
        <v>3353</v>
      </c>
      <c r="AV552" s="40" t="s">
        <v>2008</v>
      </c>
      <c r="AW552" s="40"/>
      <c r="BD552" s="105"/>
      <c r="BE552" s="105"/>
      <c r="BF552" s="105"/>
      <c r="BG552" s="105"/>
    </row>
    <row r="553" spans="1:59" ht="13.5" customHeight="1" x14ac:dyDescent="0.25">
      <c r="A553" s="38"/>
      <c r="B553" s="38"/>
      <c r="C553" s="38"/>
      <c r="D553" s="38"/>
      <c r="E553" s="38"/>
      <c r="F553" s="38"/>
      <c r="G553" s="38"/>
      <c r="H553" s="38"/>
      <c r="I553" s="38"/>
      <c r="J553" s="38"/>
      <c r="K553" s="38"/>
      <c r="L553" s="38"/>
      <c r="M553" s="38"/>
      <c r="N553" s="38"/>
      <c r="O553" s="38"/>
      <c r="P553" s="38"/>
      <c r="Q553" s="38"/>
      <c r="R553" s="38"/>
      <c r="S553" s="77" t="s">
        <v>3177</v>
      </c>
      <c r="T553" s="76"/>
      <c r="AD553" s="224" t="s">
        <v>283</v>
      </c>
      <c r="AE553" s="224" t="s">
        <v>2054</v>
      </c>
      <c r="AF553" s="225" t="s">
        <v>2083</v>
      </c>
      <c r="AG553" s="223" t="s">
        <v>3560</v>
      </c>
      <c r="AH553" s="199">
        <v>551</v>
      </c>
      <c r="AI553" s="194"/>
      <c r="AJ553" s="179"/>
      <c r="AK553" s="179"/>
      <c r="AL553" s="179"/>
      <c r="AM553" s="179"/>
      <c r="AN553" s="194"/>
      <c r="AO553" s="194"/>
      <c r="AP553" s="220"/>
      <c r="AQ553" s="194"/>
      <c r="AR553" s="194"/>
      <c r="AS553" s="40" t="s">
        <v>1518</v>
      </c>
      <c r="AT553" s="40"/>
      <c r="AU553" s="40" t="s">
        <v>3354</v>
      </c>
      <c r="AV553" s="40" t="s">
        <v>2009</v>
      </c>
      <c r="AW553" s="40"/>
      <c r="BD553" s="105"/>
      <c r="BE553" s="105"/>
      <c r="BF553" s="105"/>
      <c r="BG553" s="105"/>
    </row>
    <row r="554" spans="1:59" ht="13.5" customHeight="1" x14ac:dyDescent="0.25">
      <c r="A554" s="38"/>
      <c r="B554" s="38"/>
      <c r="C554" s="38"/>
      <c r="D554" s="38"/>
      <c r="E554" s="38"/>
      <c r="F554" s="38"/>
      <c r="G554" s="38"/>
      <c r="H554" s="38"/>
      <c r="I554" s="38"/>
      <c r="J554" s="38"/>
      <c r="K554" s="38"/>
      <c r="L554" s="38"/>
      <c r="M554" s="38"/>
      <c r="N554" s="38"/>
      <c r="O554" s="38"/>
      <c r="P554" s="38"/>
      <c r="Q554" s="38"/>
      <c r="R554" s="38"/>
      <c r="S554" s="77" t="s">
        <v>4032</v>
      </c>
      <c r="T554" s="76"/>
      <c r="AD554" s="224" t="s">
        <v>283</v>
      </c>
      <c r="AE554" s="224" t="s">
        <v>2054</v>
      </c>
      <c r="AF554" s="225" t="s">
        <v>2083</v>
      </c>
      <c r="AG554" s="223" t="s">
        <v>2554</v>
      </c>
      <c r="AH554" s="199">
        <v>552</v>
      </c>
      <c r="AI554" s="194"/>
      <c r="AJ554" s="179"/>
      <c r="AK554" s="179"/>
      <c r="AL554" s="179"/>
      <c r="AM554" s="179"/>
      <c r="AN554" s="194"/>
      <c r="AO554" s="194"/>
      <c r="AP554" s="220"/>
      <c r="AQ554" s="194"/>
      <c r="AR554" s="194"/>
      <c r="AS554" s="40" t="s">
        <v>1894</v>
      </c>
      <c r="AT554" s="40"/>
      <c r="AU554" s="40" t="s">
        <v>476</v>
      </c>
      <c r="AV554" s="40" t="s">
        <v>2010</v>
      </c>
      <c r="AW554" s="40" t="s">
        <v>1033</v>
      </c>
      <c r="BD554" s="105"/>
      <c r="BE554" s="105"/>
      <c r="BF554" s="105"/>
      <c r="BG554" s="105"/>
    </row>
    <row r="555" spans="1:59" ht="13.5" customHeight="1" x14ac:dyDescent="0.25">
      <c r="A555" s="38"/>
      <c r="B555" s="38"/>
      <c r="C555" s="38"/>
      <c r="D555" s="38"/>
      <c r="E555" s="38"/>
      <c r="F555" s="38"/>
      <c r="G555" s="38"/>
      <c r="H555" s="38"/>
      <c r="I555" s="38"/>
      <c r="J555" s="38"/>
      <c r="K555" s="38"/>
      <c r="L555" s="38"/>
      <c r="M555" s="38"/>
      <c r="N555" s="38"/>
      <c r="O555" s="38"/>
      <c r="P555" s="38"/>
      <c r="Q555" s="38"/>
      <c r="R555" s="38"/>
      <c r="S555" s="77" t="s">
        <v>430</v>
      </c>
      <c r="T555" s="76" t="s">
        <v>594</v>
      </c>
      <c r="AD555" s="224" t="s">
        <v>283</v>
      </c>
      <c r="AE555" s="224" t="s">
        <v>2054</v>
      </c>
      <c r="AF555" s="225" t="s">
        <v>2083</v>
      </c>
      <c r="AG555" s="223" t="s">
        <v>2555</v>
      </c>
      <c r="AH555" s="199">
        <v>553</v>
      </c>
      <c r="AI555" s="194"/>
      <c r="AJ555" s="179"/>
      <c r="AK555" s="179"/>
      <c r="AL555" s="179"/>
      <c r="AM555" s="179"/>
      <c r="AN555" s="194"/>
      <c r="AO555" s="194"/>
      <c r="AP555" s="220"/>
      <c r="AQ555" s="194"/>
      <c r="AR555" s="194"/>
      <c r="AS555" s="40" t="s">
        <v>1519</v>
      </c>
      <c r="AT555" s="40"/>
      <c r="AU555" s="40" t="s">
        <v>3858</v>
      </c>
      <c r="AV555" s="40" t="s">
        <v>4451</v>
      </c>
      <c r="AW555" s="40" t="s">
        <v>979</v>
      </c>
      <c r="BD555" s="105"/>
      <c r="BE555" s="105"/>
      <c r="BF555" s="105"/>
      <c r="BG555" s="105"/>
    </row>
    <row r="556" spans="1:59" ht="13.5" customHeight="1" x14ac:dyDescent="0.25">
      <c r="A556" s="38"/>
      <c r="B556" s="38"/>
      <c r="C556" s="38"/>
      <c r="D556" s="38"/>
      <c r="E556" s="38"/>
      <c r="F556" s="38"/>
      <c r="G556" s="38"/>
      <c r="H556" s="38"/>
      <c r="I556" s="38"/>
      <c r="J556" s="38"/>
      <c r="K556" s="38"/>
      <c r="L556" s="38"/>
      <c r="M556" s="38"/>
      <c r="N556" s="38"/>
      <c r="O556" s="38"/>
      <c r="P556" s="38"/>
      <c r="Q556" s="38"/>
      <c r="R556" s="38"/>
      <c r="S556" s="77" t="s">
        <v>3175</v>
      </c>
      <c r="T556" s="76"/>
      <c r="AD556" s="224" t="s">
        <v>283</v>
      </c>
      <c r="AE556" s="224" t="s">
        <v>2057</v>
      </c>
      <c r="AF556" s="225" t="s">
        <v>2084</v>
      </c>
      <c r="AG556" s="223" t="s">
        <v>3561</v>
      </c>
      <c r="AH556" s="199">
        <v>554</v>
      </c>
      <c r="AI556" s="194"/>
      <c r="AJ556" s="179"/>
      <c r="AK556" s="179"/>
      <c r="AL556" s="179"/>
      <c r="AM556" s="179"/>
      <c r="AN556" s="194"/>
      <c r="AO556" s="194"/>
      <c r="AP556" s="220"/>
      <c r="AQ556" s="194"/>
      <c r="AR556" s="194"/>
      <c r="AS556" s="40" t="s">
        <v>3355</v>
      </c>
      <c r="AT556" s="40"/>
      <c r="AU556" s="40" t="s">
        <v>3356</v>
      </c>
      <c r="AV556" s="40" t="s">
        <v>3357</v>
      </c>
      <c r="AW556" s="40" t="s">
        <v>2773</v>
      </c>
      <c r="BD556" s="105"/>
      <c r="BE556" s="105"/>
      <c r="BF556" s="105"/>
      <c r="BG556" s="105"/>
    </row>
    <row r="557" spans="1:59" ht="13.5" customHeight="1" x14ac:dyDescent="0.25">
      <c r="A557" s="38"/>
      <c r="B557" s="38"/>
      <c r="C557" s="38"/>
      <c r="D557" s="38"/>
      <c r="E557" s="38"/>
      <c r="F557" s="38"/>
      <c r="G557" s="38"/>
      <c r="H557" s="38"/>
      <c r="I557" s="38"/>
      <c r="J557" s="38"/>
      <c r="K557" s="38"/>
      <c r="L557" s="38"/>
      <c r="M557" s="38"/>
      <c r="N557" s="38"/>
      <c r="O557" s="38"/>
      <c r="P557" s="38"/>
      <c r="Q557" s="38"/>
      <c r="R557" s="38"/>
      <c r="S557" s="77" t="s">
        <v>3231</v>
      </c>
      <c r="T557" s="76"/>
      <c r="AD557" s="224" t="s">
        <v>283</v>
      </c>
      <c r="AE557" s="224" t="s">
        <v>2057</v>
      </c>
      <c r="AF557" s="225" t="s">
        <v>2084</v>
      </c>
      <c r="AG557" s="223" t="s">
        <v>2556</v>
      </c>
      <c r="AH557" s="199">
        <v>555</v>
      </c>
      <c r="AI557" s="194"/>
      <c r="AJ557" s="179"/>
      <c r="AK557" s="179"/>
      <c r="AL557" s="179"/>
      <c r="AM557" s="179"/>
      <c r="AN557" s="194"/>
      <c r="AO557" s="194"/>
      <c r="AP557" s="220"/>
      <c r="AQ557" s="194"/>
      <c r="AR557" s="194"/>
      <c r="AS557" s="40" t="s">
        <v>1520</v>
      </c>
      <c r="AT557" s="40"/>
      <c r="AU557" s="40" t="s">
        <v>3914</v>
      </c>
      <c r="AV557" s="40" t="s">
        <v>4452</v>
      </c>
      <c r="AW557" s="40" t="s">
        <v>106</v>
      </c>
      <c r="BD557" s="105"/>
      <c r="BE557" s="105"/>
      <c r="BF557" s="105"/>
      <c r="BG557" s="105"/>
    </row>
    <row r="558" spans="1:59" ht="13.5" customHeight="1" x14ac:dyDescent="0.25">
      <c r="A558" s="38"/>
      <c r="B558" s="38"/>
      <c r="C558" s="38"/>
      <c r="D558" s="38"/>
      <c r="E558" s="38"/>
      <c r="F558" s="38"/>
      <c r="G558" s="38"/>
      <c r="H558" s="38"/>
      <c r="I558" s="38"/>
      <c r="J558" s="38"/>
      <c r="K558" s="38"/>
      <c r="L558" s="38"/>
      <c r="M558" s="38"/>
      <c r="N558" s="38"/>
      <c r="O558" s="38"/>
      <c r="P558" s="38"/>
      <c r="Q558" s="38"/>
      <c r="R558" s="38"/>
      <c r="S558" s="77" t="s">
        <v>4033</v>
      </c>
      <c r="T558" s="76"/>
      <c r="AD558" s="224" t="s">
        <v>283</v>
      </c>
      <c r="AE558" s="224" t="s">
        <v>2057</v>
      </c>
      <c r="AF558" s="225" t="s">
        <v>2084</v>
      </c>
      <c r="AG558" s="223" t="s">
        <v>2557</v>
      </c>
      <c r="AH558" s="199">
        <v>556</v>
      </c>
      <c r="AI558" s="194"/>
      <c r="AJ558" s="179"/>
      <c r="AK558" s="179"/>
      <c r="AL558" s="179"/>
      <c r="AM558" s="179"/>
      <c r="AN558" s="194"/>
      <c r="AO558" s="194"/>
      <c r="AP558" s="220"/>
      <c r="AQ558" s="194"/>
      <c r="AR558" s="194"/>
      <c r="AS558" s="40" t="s">
        <v>1203</v>
      </c>
      <c r="AT558" s="40"/>
      <c r="AU558" s="40" t="s">
        <v>480</v>
      </c>
      <c r="AV558" s="40" t="s">
        <v>4453</v>
      </c>
      <c r="AW558" s="40" t="s">
        <v>118</v>
      </c>
      <c r="BD558" s="105"/>
      <c r="BE558" s="105"/>
      <c r="BF558" s="105"/>
      <c r="BG558" s="105"/>
    </row>
    <row r="559" spans="1:59" ht="13.5" customHeight="1" x14ac:dyDescent="0.25">
      <c r="A559" s="38"/>
      <c r="B559" s="38"/>
      <c r="C559" s="38"/>
      <c r="D559" s="38"/>
      <c r="E559" s="38"/>
      <c r="F559" s="38"/>
      <c r="G559" s="38"/>
      <c r="H559" s="38"/>
      <c r="I559" s="38"/>
      <c r="J559" s="38"/>
      <c r="K559" s="38"/>
      <c r="L559" s="38"/>
      <c r="M559" s="38"/>
      <c r="N559" s="38"/>
      <c r="O559" s="38"/>
      <c r="P559" s="38"/>
      <c r="Q559" s="38"/>
      <c r="R559" s="38"/>
      <c r="S559" s="77" t="s">
        <v>4034</v>
      </c>
      <c r="T559" s="76"/>
      <c r="AD559" s="224" t="s">
        <v>283</v>
      </c>
      <c r="AE559" s="224" t="s">
        <v>2057</v>
      </c>
      <c r="AF559" s="225" t="s">
        <v>2084</v>
      </c>
      <c r="AG559" s="223" t="s">
        <v>2558</v>
      </c>
      <c r="AH559" s="199">
        <v>557</v>
      </c>
      <c r="AI559" s="194"/>
      <c r="AJ559" s="179"/>
      <c r="AK559" s="179"/>
      <c r="AL559" s="179"/>
      <c r="AM559" s="179"/>
      <c r="AN559" s="194"/>
      <c r="AO559" s="194"/>
      <c r="AP559" s="220"/>
      <c r="AQ559" s="194"/>
      <c r="AR559" s="194"/>
      <c r="AS559" s="40" t="s">
        <v>3358</v>
      </c>
      <c r="AT559" s="40"/>
      <c r="AU559" s="40" t="s">
        <v>3359</v>
      </c>
      <c r="AV559" s="40" t="s">
        <v>3360</v>
      </c>
      <c r="AW559" s="40" t="s">
        <v>2752</v>
      </c>
      <c r="BD559" s="105"/>
      <c r="BE559" s="105"/>
      <c r="BF559" s="105"/>
      <c r="BG559" s="105"/>
    </row>
    <row r="560" spans="1:59" ht="13.5" customHeight="1" x14ac:dyDescent="0.25">
      <c r="A560" s="38"/>
      <c r="B560" s="38"/>
      <c r="C560" s="38"/>
      <c r="D560" s="38"/>
      <c r="E560" s="38"/>
      <c r="F560" s="38"/>
      <c r="G560" s="38"/>
      <c r="H560" s="38"/>
      <c r="I560" s="38"/>
      <c r="J560" s="38"/>
      <c r="K560" s="38"/>
      <c r="L560" s="38"/>
      <c r="M560" s="38"/>
      <c r="N560" s="38"/>
      <c r="O560" s="38"/>
      <c r="P560" s="38"/>
      <c r="Q560" s="38"/>
      <c r="R560" s="38"/>
      <c r="S560" s="77" t="s">
        <v>3223</v>
      </c>
      <c r="T560" s="76"/>
      <c r="AD560" s="224" t="s">
        <v>283</v>
      </c>
      <c r="AE560" s="224" t="s">
        <v>663</v>
      </c>
      <c r="AF560" s="225" t="s">
        <v>2084</v>
      </c>
      <c r="AG560" s="223" t="s">
        <v>2559</v>
      </c>
      <c r="AH560" s="199">
        <v>558</v>
      </c>
      <c r="AI560" s="194"/>
      <c r="AJ560" s="179"/>
      <c r="AK560" s="179"/>
      <c r="AL560" s="179"/>
      <c r="AM560" s="179"/>
      <c r="AN560" s="194"/>
      <c r="AO560" s="194"/>
      <c r="AP560" s="220"/>
      <c r="AQ560" s="194"/>
      <c r="AR560" s="194"/>
      <c r="AS560" s="40" t="s">
        <v>1521</v>
      </c>
      <c r="AT560" s="40"/>
      <c r="AU560" s="40" t="s">
        <v>3904</v>
      </c>
      <c r="AV560" s="40" t="s">
        <v>4454</v>
      </c>
      <c r="AW560" s="40" t="s">
        <v>77</v>
      </c>
      <c r="BD560" s="105"/>
      <c r="BE560" s="105"/>
      <c r="BF560" s="105"/>
      <c r="BG560" s="105"/>
    </row>
    <row r="561" spans="1:59" ht="13.5" customHeight="1" x14ac:dyDescent="0.25">
      <c r="A561" s="38"/>
      <c r="B561" s="38"/>
      <c r="C561" s="38"/>
      <c r="D561" s="38"/>
      <c r="E561" s="38"/>
      <c r="F561" s="38"/>
      <c r="G561" s="38"/>
      <c r="H561" s="38"/>
      <c r="I561" s="38"/>
      <c r="J561" s="38"/>
      <c r="K561" s="38"/>
      <c r="L561" s="38"/>
      <c r="M561" s="38"/>
      <c r="N561" s="38"/>
      <c r="O561" s="38"/>
      <c r="P561" s="38"/>
      <c r="Q561" s="38"/>
      <c r="R561" s="38"/>
      <c r="S561" s="77" t="s">
        <v>3199</v>
      </c>
      <c r="T561" s="76"/>
      <c r="AD561" s="224" t="s">
        <v>283</v>
      </c>
      <c r="AE561" s="224" t="s">
        <v>2336</v>
      </c>
      <c r="AF561" s="225" t="s">
        <v>2084</v>
      </c>
      <c r="AG561" s="223" t="s">
        <v>2560</v>
      </c>
      <c r="AH561" s="199">
        <v>559</v>
      </c>
      <c r="AI561" s="194"/>
      <c r="AJ561" s="179"/>
      <c r="AK561" s="179"/>
      <c r="AL561" s="179"/>
      <c r="AM561" s="179"/>
      <c r="AN561" s="194"/>
      <c r="AO561" s="194"/>
      <c r="AP561" s="220"/>
      <c r="AQ561" s="194"/>
      <c r="AR561" s="194"/>
      <c r="AS561" s="40" t="s">
        <v>3361</v>
      </c>
      <c r="AT561" s="40"/>
      <c r="AU561" s="40" t="s">
        <v>3362</v>
      </c>
      <c r="AV561" s="40" t="s">
        <v>3363</v>
      </c>
      <c r="AW561" s="40" t="s">
        <v>2748</v>
      </c>
      <c r="BD561" s="105"/>
      <c r="BE561" s="105"/>
      <c r="BF561" s="105"/>
      <c r="BG561" s="105"/>
    </row>
    <row r="562" spans="1:59" ht="13.5" customHeight="1" x14ac:dyDescent="0.25">
      <c r="A562" s="38"/>
      <c r="B562" s="38"/>
      <c r="C562" s="38"/>
      <c r="D562" s="38"/>
      <c r="E562" s="38"/>
      <c r="F562" s="38"/>
      <c r="G562" s="38"/>
      <c r="H562" s="38"/>
      <c r="I562" s="38"/>
      <c r="J562" s="38"/>
      <c r="K562" s="38"/>
      <c r="L562" s="38"/>
      <c r="M562" s="38"/>
      <c r="N562" s="38"/>
      <c r="O562" s="38"/>
      <c r="P562" s="38"/>
      <c r="Q562" s="38"/>
      <c r="R562" s="38"/>
      <c r="S562" s="77" t="s">
        <v>431</v>
      </c>
      <c r="T562" s="76" t="s">
        <v>595</v>
      </c>
      <c r="AD562" s="224" t="s">
        <v>283</v>
      </c>
      <c r="AE562" s="224" t="s">
        <v>665</v>
      </c>
      <c r="AF562" s="225" t="s">
        <v>2084</v>
      </c>
      <c r="AG562" s="223" t="s">
        <v>2561</v>
      </c>
      <c r="AH562" s="199">
        <v>560</v>
      </c>
      <c r="AI562" s="194"/>
      <c r="AJ562" s="179"/>
      <c r="AK562" s="179"/>
      <c r="AL562" s="179"/>
      <c r="AM562" s="179"/>
      <c r="AN562" s="194"/>
      <c r="AO562" s="194"/>
      <c r="AP562" s="220"/>
      <c r="AQ562" s="194"/>
      <c r="AR562" s="194"/>
      <c r="AS562" s="40" t="s">
        <v>1522</v>
      </c>
      <c r="AT562" s="40"/>
      <c r="AU562" s="40" t="s">
        <v>3364</v>
      </c>
      <c r="AV562" s="40" t="s">
        <v>2011</v>
      </c>
      <c r="AW562" s="40"/>
      <c r="BD562" s="105"/>
      <c r="BE562" s="105"/>
      <c r="BF562" s="105"/>
      <c r="BG562" s="105"/>
    </row>
    <row r="563" spans="1:59" ht="13.5" customHeight="1" x14ac:dyDescent="0.25">
      <c r="A563" s="38"/>
      <c r="B563" s="38"/>
      <c r="C563" s="38"/>
      <c r="D563" s="38"/>
      <c r="E563" s="38"/>
      <c r="F563" s="38"/>
      <c r="G563" s="38"/>
      <c r="H563" s="38"/>
      <c r="I563" s="38"/>
      <c r="J563" s="38"/>
      <c r="K563" s="38"/>
      <c r="L563" s="38"/>
      <c r="M563" s="38"/>
      <c r="N563" s="38"/>
      <c r="O563" s="38"/>
      <c r="P563" s="38"/>
      <c r="Q563" s="38"/>
      <c r="R563" s="38"/>
      <c r="S563" s="77" t="s">
        <v>432</v>
      </c>
      <c r="T563" s="76" t="s">
        <v>596</v>
      </c>
      <c r="AD563" s="224" t="s">
        <v>283</v>
      </c>
      <c r="AE563" s="224" t="s">
        <v>2211</v>
      </c>
      <c r="AF563" s="225" t="s">
        <v>2084</v>
      </c>
      <c r="AG563" s="223" t="s">
        <v>2562</v>
      </c>
      <c r="AH563" s="199">
        <v>561</v>
      </c>
      <c r="AI563" s="194"/>
      <c r="AJ563" s="179"/>
      <c r="AK563" s="179"/>
      <c r="AL563" s="179"/>
      <c r="AM563" s="179"/>
      <c r="AN563" s="194"/>
      <c r="AO563" s="194"/>
      <c r="AP563" s="220"/>
      <c r="AQ563" s="194"/>
      <c r="AR563" s="194"/>
      <c r="AS563" s="40" t="s">
        <v>1523</v>
      </c>
      <c r="AT563" s="40"/>
      <c r="AU563" s="40" t="s">
        <v>3848</v>
      </c>
      <c r="AV563" s="40" t="s">
        <v>4455</v>
      </c>
      <c r="AW563" s="40" t="s">
        <v>148</v>
      </c>
      <c r="BD563" s="105"/>
      <c r="BE563" s="105"/>
      <c r="BF563" s="105"/>
      <c r="BG563" s="105"/>
    </row>
    <row r="564" spans="1:59" ht="13.5" customHeight="1" x14ac:dyDescent="0.25">
      <c r="A564" s="38"/>
      <c r="B564" s="38"/>
      <c r="C564" s="38"/>
      <c r="D564" s="38"/>
      <c r="E564" s="38"/>
      <c r="F564" s="38"/>
      <c r="G564" s="38"/>
      <c r="H564" s="38"/>
      <c r="I564" s="38"/>
      <c r="J564" s="38"/>
      <c r="K564" s="38"/>
      <c r="L564" s="38"/>
      <c r="M564" s="38"/>
      <c r="N564" s="38"/>
      <c r="O564" s="38"/>
      <c r="P564" s="38"/>
      <c r="Q564" s="38"/>
      <c r="R564" s="38"/>
      <c r="S564" s="77" t="s">
        <v>433</v>
      </c>
      <c r="T564" s="76" t="s">
        <v>562</v>
      </c>
      <c r="AD564" s="224" t="s">
        <v>283</v>
      </c>
      <c r="AE564" s="224" t="s">
        <v>2563</v>
      </c>
      <c r="AF564" s="225" t="s">
        <v>2084</v>
      </c>
      <c r="AG564" s="223" t="s">
        <v>2564</v>
      </c>
      <c r="AH564" s="199">
        <v>562</v>
      </c>
      <c r="AI564" s="194"/>
      <c r="AJ564" s="179"/>
      <c r="AK564" s="179"/>
      <c r="AL564" s="179"/>
      <c r="AM564" s="179"/>
      <c r="AN564" s="194"/>
      <c r="AO564" s="194"/>
      <c r="AP564" s="220"/>
      <c r="AQ564" s="194"/>
      <c r="AR564" s="194"/>
      <c r="AS564" s="40" t="s">
        <v>1524</v>
      </c>
      <c r="AT564" s="40"/>
      <c r="AU564" s="40" t="s">
        <v>4073</v>
      </c>
      <c r="AV564" s="40" t="s">
        <v>4456</v>
      </c>
      <c r="AW564" s="40" t="s">
        <v>213</v>
      </c>
      <c r="BD564" s="105"/>
      <c r="BE564" s="105"/>
      <c r="BF564" s="105"/>
      <c r="BG564" s="105"/>
    </row>
    <row r="565" spans="1:59" ht="13.5" customHeight="1" x14ac:dyDescent="0.25">
      <c r="A565" s="38"/>
      <c r="B565" s="38"/>
      <c r="C565" s="38"/>
      <c r="D565" s="38"/>
      <c r="E565" s="38"/>
      <c r="F565" s="38"/>
      <c r="G565" s="38"/>
      <c r="H565" s="38"/>
      <c r="I565" s="38"/>
      <c r="J565" s="38"/>
      <c r="K565" s="38"/>
      <c r="L565" s="38"/>
      <c r="M565" s="38"/>
      <c r="N565" s="38"/>
      <c r="O565" s="38"/>
      <c r="P565" s="38"/>
      <c r="Q565" s="38"/>
      <c r="R565" s="38"/>
      <c r="S565" s="77" t="s">
        <v>4035</v>
      </c>
      <c r="T565" s="76"/>
      <c r="AD565" s="224" t="s">
        <v>283</v>
      </c>
      <c r="AE565" s="224" t="s">
        <v>2213</v>
      </c>
      <c r="AF565" s="225" t="s">
        <v>2084</v>
      </c>
      <c r="AG565" s="223" t="s">
        <v>2565</v>
      </c>
      <c r="AH565" s="199">
        <v>563</v>
      </c>
      <c r="AI565" s="194"/>
      <c r="AJ565" s="179"/>
      <c r="AK565" s="179"/>
      <c r="AL565" s="179"/>
      <c r="AM565" s="179"/>
      <c r="AN565" s="194"/>
      <c r="AO565" s="194"/>
      <c r="AP565" s="220"/>
      <c r="AQ565" s="194"/>
      <c r="AR565" s="194"/>
      <c r="AS565" s="40" t="s">
        <v>3365</v>
      </c>
      <c r="AT565" s="40"/>
      <c r="AU565" s="40" t="s">
        <v>481</v>
      </c>
      <c r="AV565" s="40" t="s">
        <v>3366</v>
      </c>
      <c r="AW565" s="40" t="s">
        <v>2752</v>
      </c>
      <c r="BD565" s="105"/>
      <c r="BE565" s="105"/>
      <c r="BF565" s="105"/>
      <c r="BG565" s="105"/>
    </row>
    <row r="566" spans="1:59" ht="13.5" customHeight="1" x14ac:dyDescent="0.25">
      <c r="A566" s="38"/>
      <c r="B566" s="38"/>
      <c r="C566" s="38"/>
      <c r="D566" s="38"/>
      <c r="E566" s="38"/>
      <c r="F566" s="38"/>
      <c r="G566" s="38"/>
      <c r="H566" s="38"/>
      <c r="I566" s="38"/>
      <c r="J566" s="38"/>
      <c r="K566" s="38"/>
      <c r="L566" s="38"/>
      <c r="M566" s="38"/>
      <c r="N566" s="38"/>
      <c r="O566" s="38"/>
      <c r="P566" s="38"/>
      <c r="Q566" s="38"/>
      <c r="R566" s="38"/>
      <c r="S566" s="77" t="s">
        <v>4036</v>
      </c>
      <c r="T566" s="76"/>
      <c r="AD566" s="224" t="s">
        <v>283</v>
      </c>
      <c r="AE566" s="224" t="s">
        <v>621</v>
      </c>
      <c r="AF566" s="225" t="s">
        <v>2144</v>
      </c>
      <c r="AG566" s="223" t="s">
        <v>2145</v>
      </c>
      <c r="AH566" s="199">
        <v>564</v>
      </c>
      <c r="AI566" s="194"/>
      <c r="AJ566" s="179"/>
      <c r="AK566" s="179"/>
      <c r="AL566" s="179"/>
      <c r="AM566" s="179"/>
      <c r="AN566" s="194"/>
      <c r="AO566" s="194"/>
      <c r="AP566" s="220"/>
      <c r="AQ566" s="194"/>
      <c r="AR566" s="194"/>
      <c r="AS566" s="40" t="s">
        <v>1204</v>
      </c>
      <c r="AT566" s="40"/>
      <c r="AU566" s="40" t="s">
        <v>4118</v>
      </c>
      <c r="AV566" s="40" t="s">
        <v>4457</v>
      </c>
      <c r="AW566" s="40" t="s">
        <v>231</v>
      </c>
      <c r="BD566" s="105"/>
      <c r="BE566" s="105"/>
      <c r="BF566" s="105"/>
      <c r="BG566" s="105"/>
    </row>
    <row r="567" spans="1:59" ht="13.5" customHeight="1" x14ac:dyDescent="0.25">
      <c r="A567" s="38"/>
      <c r="B567" s="38"/>
      <c r="C567" s="38"/>
      <c r="D567" s="38"/>
      <c r="E567" s="38"/>
      <c r="F567" s="38"/>
      <c r="G567" s="38"/>
      <c r="H567" s="38"/>
      <c r="I567" s="38"/>
      <c r="J567" s="38"/>
      <c r="K567" s="38"/>
      <c r="L567" s="38"/>
      <c r="M567" s="38"/>
      <c r="N567" s="38"/>
      <c r="O567" s="38"/>
      <c r="P567" s="38"/>
      <c r="Q567" s="38"/>
      <c r="R567" s="38"/>
      <c r="S567" s="77" t="s">
        <v>3236</v>
      </c>
      <c r="T567" s="76"/>
      <c r="AD567" s="224" t="s">
        <v>278</v>
      </c>
      <c r="AE567" s="224" t="s">
        <v>2261</v>
      </c>
      <c r="AF567" s="225" t="s">
        <v>2087</v>
      </c>
      <c r="AG567" s="223" t="s">
        <v>2262</v>
      </c>
      <c r="AH567" s="199">
        <v>565</v>
      </c>
      <c r="AI567" s="194"/>
      <c r="AJ567" s="179"/>
      <c r="AK567" s="179"/>
      <c r="AL567" s="179"/>
      <c r="AM567" s="179"/>
      <c r="AN567" s="194"/>
      <c r="AO567" s="194"/>
      <c r="AP567" s="220"/>
      <c r="AQ567" s="194"/>
      <c r="AR567" s="194"/>
      <c r="AS567" s="40" t="s">
        <v>3367</v>
      </c>
      <c r="AT567" s="40"/>
      <c r="AU567" s="40" t="s">
        <v>3368</v>
      </c>
      <c r="AV567" s="40" t="s">
        <v>3369</v>
      </c>
      <c r="AW567" s="40" t="s">
        <v>2773</v>
      </c>
      <c r="BD567" s="105"/>
      <c r="BE567" s="105"/>
      <c r="BF567" s="105"/>
      <c r="BG567" s="105"/>
    </row>
    <row r="568" spans="1:59" ht="13.5" customHeight="1" x14ac:dyDescent="0.25">
      <c r="A568" s="38"/>
      <c r="B568" s="38"/>
      <c r="C568" s="38"/>
      <c r="D568" s="38"/>
      <c r="E568" s="38"/>
      <c r="F568" s="38"/>
      <c r="G568" s="38"/>
      <c r="H568" s="38"/>
      <c r="I568" s="38"/>
      <c r="J568" s="38"/>
      <c r="K568" s="38"/>
      <c r="L568" s="38"/>
      <c r="M568" s="38"/>
      <c r="N568" s="38"/>
      <c r="O568" s="38"/>
      <c r="P568" s="38"/>
      <c r="Q568" s="38"/>
      <c r="R568" s="38"/>
      <c r="S568" s="77" t="s">
        <v>434</v>
      </c>
      <c r="T568" s="76" t="s">
        <v>597</v>
      </c>
      <c r="AD568" s="224" t="s">
        <v>278</v>
      </c>
      <c r="AE568" s="224" t="s">
        <v>2268</v>
      </c>
      <c r="AF568" s="225" t="s">
        <v>2087</v>
      </c>
      <c r="AG568" s="223" t="s">
        <v>2269</v>
      </c>
      <c r="AH568" s="199">
        <v>566</v>
      </c>
      <c r="AI568" s="194"/>
      <c r="AJ568" s="179"/>
      <c r="AK568" s="179"/>
      <c r="AL568" s="179"/>
      <c r="AM568" s="179"/>
      <c r="AN568" s="194"/>
      <c r="AO568" s="194"/>
      <c r="AP568" s="220"/>
      <c r="AQ568" s="194"/>
      <c r="AR568" s="194"/>
      <c r="AS568" s="40" t="s">
        <v>3370</v>
      </c>
      <c r="AT568" s="40"/>
      <c r="AU568" s="40" t="s">
        <v>476</v>
      </c>
      <c r="AV568" s="40" t="s">
        <v>3371</v>
      </c>
      <c r="AW568" s="40" t="s">
        <v>2773</v>
      </c>
      <c r="BD568" s="105"/>
      <c r="BE568" s="105"/>
      <c r="BF568" s="105"/>
      <c r="BG568" s="105"/>
    </row>
    <row r="569" spans="1:59" ht="13.5" customHeight="1" x14ac:dyDescent="0.25">
      <c r="A569" s="38"/>
      <c r="B569" s="38"/>
      <c r="C569" s="38"/>
      <c r="D569" s="38"/>
      <c r="E569" s="38"/>
      <c r="F569" s="38"/>
      <c r="G569" s="38"/>
      <c r="H569" s="38"/>
      <c r="I569" s="38"/>
      <c r="J569" s="38"/>
      <c r="K569" s="38"/>
      <c r="L569" s="38"/>
      <c r="M569" s="38"/>
      <c r="N569" s="38"/>
      <c r="O569" s="38"/>
      <c r="P569" s="38"/>
      <c r="Q569" s="38"/>
      <c r="R569" s="38"/>
      <c r="S569" s="77" t="s">
        <v>4037</v>
      </c>
      <c r="T569" s="76"/>
      <c r="AD569" s="224" t="s">
        <v>278</v>
      </c>
      <c r="AE569" s="224" t="s">
        <v>2270</v>
      </c>
      <c r="AF569" s="225" t="s">
        <v>2087</v>
      </c>
      <c r="AG569" s="223" t="s">
        <v>2572</v>
      </c>
      <c r="AH569" s="199">
        <v>567</v>
      </c>
      <c r="AI569" s="194"/>
      <c r="AJ569" s="179"/>
      <c r="AK569" s="179"/>
      <c r="AL569" s="179"/>
      <c r="AM569" s="179"/>
      <c r="AN569" s="194"/>
      <c r="AO569" s="194"/>
      <c r="AP569" s="220"/>
      <c r="AQ569" s="194"/>
      <c r="AR569" s="194"/>
      <c r="AS569" s="40" t="s">
        <v>1525</v>
      </c>
      <c r="AT569" s="40"/>
      <c r="AU569" s="40" t="s">
        <v>3852</v>
      </c>
      <c r="AV569" s="40" t="s">
        <v>4458</v>
      </c>
      <c r="AW569" s="40" t="s">
        <v>173</v>
      </c>
      <c r="BD569" s="105"/>
      <c r="BE569" s="105"/>
      <c r="BF569" s="105"/>
      <c r="BG569" s="105"/>
    </row>
    <row r="570" spans="1:59" ht="13.5" customHeight="1" x14ac:dyDescent="0.25">
      <c r="A570" s="38"/>
      <c r="B570" s="38"/>
      <c r="C570" s="38"/>
      <c r="D570" s="38"/>
      <c r="E570" s="38"/>
      <c r="F570" s="38"/>
      <c r="G570" s="38"/>
      <c r="H570" s="38"/>
      <c r="I570" s="38"/>
      <c r="J570" s="38"/>
      <c r="K570" s="38"/>
      <c r="L570" s="38"/>
      <c r="M570" s="38"/>
      <c r="N570" s="38"/>
      <c r="O570" s="38"/>
      <c r="P570" s="38"/>
      <c r="Q570" s="38"/>
      <c r="R570" s="38"/>
      <c r="S570" s="77" t="s">
        <v>3197</v>
      </c>
      <c r="T570" s="76"/>
      <c r="AD570" s="224" t="s">
        <v>278</v>
      </c>
      <c r="AE570" s="224" t="s">
        <v>702</v>
      </c>
      <c r="AF570" s="225" t="s">
        <v>2087</v>
      </c>
      <c r="AG570" s="223" t="s">
        <v>2272</v>
      </c>
      <c r="AH570" s="199">
        <v>568</v>
      </c>
      <c r="AI570" s="194"/>
      <c r="AJ570" s="179"/>
      <c r="AK570" s="179"/>
      <c r="AL570" s="179"/>
      <c r="AM570" s="179"/>
      <c r="AN570" s="194"/>
      <c r="AO570" s="194"/>
      <c r="AP570" s="220"/>
      <c r="AQ570" s="194"/>
      <c r="AR570" s="194"/>
      <c r="AS570" s="40" t="s">
        <v>3372</v>
      </c>
      <c r="AT570" s="40"/>
      <c r="AU570" s="40" t="s">
        <v>3373</v>
      </c>
      <c r="AV570" s="40" t="s">
        <v>3374</v>
      </c>
      <c r="AW570" s="40" t="s">
        <v>2770</v>
      </c>
      <c r="BD570" s="105"/>
      <c r="BE570" s="105"/>
      <c r="BF570" s="105"/>
      <c r="BG570" s="105"/>
    </row>
    <row r="571" spans="1:59" ht="13.5" customHeight="1" x14ac:dyDescent="0.25">
      <c r="A571" s="38"/>
      <c r="B571" s="38"/>
      <c r="C571" s="38"/>
      <c r="D571" s="38"/>
      <c r="E571" s="38"/>
      <c r="F571" s="38"/>
      <c r="G571" s="38"/>
      <c r="H571" s="38"/>
      <c r="I571" s="38"/>
      <c r="J571" s="38"/>
      <c r="K571" s="38"/>
      <c r="L571" s="38"/>
      <c r="M571" s="38"/>
      <c r="N571" s="38"/>
      <c r="O571" s="38"/>
      <c r="P571" s="38"/>
      <c r="Q571" s="38"/>
      <c r="R571" s="38"/>
      <c r="S571" s="77" t="s">
        <v>4038</v>
      </c>
      <c r="T571" s="76"/>
      <c r="AD571" s="224" t="s">
        <v>278</v>
      </c>
      <c r="AE571" s="224" t="s">
        <v>2273</v>
      </c>
      <c r="AF571" s="225" t="s">
        <v>2087</v>
      </c>
      <c r="AG571" s="223" t="s">
        <v>2573</v>
      </c>
      <c r="AH571" s="199">
        <v>569</v>
      </c>
      <c r="AI571" s="194"/>
      <c r="AJ571" s="179"/>
      <c r="AK571" s="179"/>
      <c r="AL571" s="179"/>
      <c r="AM571" s="179"/>
      <c r="AN571" s="194"/>
      <c r="AO571" s="194"/>
      <c r="AP571" s="220"/>
      <c r="AQ571" s="194"/>
      <c r="AR571" s="194"/>
      <c r="AS571" s="40" t="s">
        <v>1526</v>
      </c>
      <c r="AT571" s="40"/>
      <c r="AU571" s="40" t="s">
        <v>3837</v>
      </c>
      <c r="AV571" s="40" t="s">
        <v>4459</v>
      </c>
      <c r="AW571" s="40" t="s">
        <v>92</v>
      </c>
      <c r="BD571" s="105"/>
      <c r="BE571" s="105"/>
      <c r="BF571" s="105"/>
      <c r="BG571" s="105"/>
    </row>
    <row r="572" spans="1:59" ht="13.5" customHeight="1" x14ac:dyDescent="0.25">
      <c r="A572" s="38"/>
      <c r="B572" s="38"/>
      <c r="C572" s="38"/>
      <c r="D572" s="38"/>
      <c r="E572" s="38"/>
      <c r="F572" s="38"/>
      <c r="G572" s="38"/>
      <c r="H572" s="38"/>
      <c r="I572" s="38"/>
      <c r="J572" s="38"/>
      <c r="K572" s="38"/>
      <c r="L572" s="38"/>
      <c r="M572" s="38"/>
      <c r="N572" s="38"/>
      <c r="O572" s="38"/>
      <c r="P572" s="38"/>
      <c r="Q572" s="38"/>
      <c r="R572" s="38"/>
      <c r="S572" s="77" t="s">
        <v>3217</v>
      </c>
      <c r="T572" s="76"/>
      <c r="AD572" s="224" t="s">
        <v>278</v>
      </c>
      <c r="AE572" s="224" t="s">
        <v>2275</v>
      </c>
      <c r="AF572" s="225" t="s">
        <v>2087</v>
      </c>
      <c r="AG572" s="223" t="s">
        <v>2574</v>
      </c>
      <c r="AH572" s="199">
        <v>570</v>
      </c>
      <c r="AI572" s="194"/>
      <c r="AJ572" s="179"/>
      <c r="AK572" s="179"/>
      <c r="AL572" s="179"/>
      <c r="AM572" s="179"/>
      <c r="AN572" s="194"/>
      <c r="AO572" s="194"/>
      <c r="AP572" s="220"/>
      <c r="AQ572" s="194"/>
      <c r="AR572" s="194"/>
      <c r="AS572" s="40" t="s">
        <v>1527</v>
      </c>
      <c r="AT572" s="40"/>
      <c r="AU572" s="40" t="s">
        <v>3853</v>
      </c>
      <c r="AV572" s="40" t="s">
        <v>4460</v>
      </c>
      <c r="AW572" s="40" t="s">
        <v>173</v>
      </c>
      <c r="BD572" s="105"/>
      <c r="BE572" s="105"/>
      <c r="BF572" s="105"/>
      <c r="BG572" s="105"/>
    </row>
    <row r="573" spans="1:59" ht="13.5" customHeight="1" x14ac:dyDescent="0.25">
      <c r="A573" s="38"/>
      <c r="B573" s="38"/>
      <c r="C573" s="38"/>
      <c r="D573" s="38"/>
      <c r="E573" s="38"/>
      <c r="F573" s="38"/>
      <c r="G573" s="38"/>
      <c r="H573" s="38"/>
      <c r="I573" s="38"/>
      <c r="J573" s="38"/>
      <c r="K573" s="38"/>
      <c r="L573" s="38"/>
      <c r="M573" s="38"/>
      <c r="N573" s="38"/>
      <c r="O573" s="38"/>
      <c r="P573" s="38"/>
      <c r="Q573" s="38"/>
      <c r="R573" s="38"/>
      <c r="S573" s="77" t="s">
        <v>4039</v>
      </c>
      <c r="T573" s="76"/>
      <c r="AD573" s="224" t="s">
        <v>278</v>
      </c>
      <c r="AE573" s="224" t="s">
        <v>2371</v>
      </c>
      <c r="AF573" s="225" t="s">
        <v>2087</v>
      </c>
      <c r="AG573" s="223" t="s">
        <v>2575</v>
      </c>
      <c r="AH573" s="199">
        <v>571</v>
      </c>
      <c r="AI573" s="194"/>
      <c r="AJ573" s="179"/>
      <c r="AK573" s="179"/>
      <c r="AL573" s="179"/>
      <c r="AM573" s="179"/>
      <c r="AN573" s="194"/>
      <c r="AO573" s="194"/>
      <c r="AP573" s="220"/>
      <c r="AQ573" s="194"/>
      <c r="AR573" s="194"/>
      <c r="AS573" s="40" t="s">
        <v>1528</v>
      </c>
      <c r="AT573" s="40"/>
      <c r="AU573" s="40" t="s">
        <v>3484</v>
      </c>
      <c r="AV573" s="40" t="s">
        <v>4461</v>
      </c>
      <c r="AW573" s="40" t="s">
        <v>77</v>
      </c>
      <c r="BD573" s="105"/>
      <c r="BE573" s="105"/>
      <c r="BF573" s="105"/>
      <c r="BG573" s="105"/>
    </row>
    <row r="574" spans="1:59" ht="13.5" customHeight="1" x14ac:dyDescent="0.25">
      <c r="A574" s="38"/>
      <c r="B574" s="38"/>
      <c r="C574" s="38"/>
      <c r="D574" s="38"/>
      <c r="E574" s="38"/>
      <c r="F574" s="38"/>
      <c r="G574" s="38"/>
      <c r="H574" s="38"/>
      <c r="I574" s="38"/>
      <c r="J574" s="38"/>
      <c r="K574" s="38"/>
      <c r="L574" s="38"/>
      <c r="M574" s="38"/>
      <c r="N574" s="38"/>
      <c r="O574" s="38"/>
      <c r="P574" s="38"/>
      <c r="Q574" s="38"/>
      <c r="R574" s="38"/>
      <c r="S574" s="77" t="s">
        <v>3533</v>
      </c>
      <c r="T574" s="76"/>
      <c r="AD574" s="224" t="s">
        <v>278</v>
      </c>
      <c r="AE574" s="224" t="s">
        <v>2277</v>
      </c>
      <c r="AF574" s="225" t="s">
        <v>2087</v>
      </c>
      <c r="AG574" s="223" t="s">
        <v>2576</v>
      </c>
      <c r="AH574" s="199">
        <v>572</v>
      </c>
      <c r="AI574" s="194"/>
      <c r="AJ574" s="179"/>
      <c r="AK574" s="179"/>
      <c r="AL574" s="179"/>
      <c r="AM574" s="179"/>
      <c r="AN574" s="194"/>
      <c r="AO574" s="194"/>
      <c r="AP574" s="220"/>
      <c r="AQ574" s="194"/>
      <c r="AR574" s="194"/>
      <c r="AS574" s="40" t="s">
        <v>3375</v>
      </c>
      <c r="AT574" s="40"/>
      <c r="AU574" s="40" t="s">
        <v>3376</v>
      </c>
      <c r="AV574" s="40" t="s">
        <v>3377</v>
      </c>
      <c r="AW574" s="40" t="s">
        <v>2770</v>
      </c>
      <c r="BD574" s="105"/>
      <c r="BE574" s="105"/>
      <c r="BF574" s="105"/>
      <c r="BG574" s="105"/>
    </row>
    <row r="575" spans="1:59" ht="13.5" customHeight="1" x14ac:dyDescent="0.25">
      <c r="A575" s="38"/>
      <c r="B575" s="38"/>
      <c r="C575" s="38"/>
      <c r="D575" s="38"/>
      <c r="E575" s="38"/>
      <c r="F575" s="38"/>
      <c r="G575" s="38"/>
      <c r="H575" s="38"/>
      <c r="I575" s="38"/>
      <c r="J575" s="38"/>
      <c r="K575" s="38"/>
      <c r="L575" s="38"/>
      <c r="M575" s="38"/>
      <c r="N575" s="38"/>
      <c r="O575" s="38"/>
      <c r="P575" s="38"/>
      <c r="Q575" s="38"/>
      <c r="R575" s="38"/>
      <c r="S575" s="77" t="s">
        <v>4040</v>
      </c>
      <c r="T575" s="76"/>
      <c r="AD575" s="224" t="s">
        <v>278</v>
      </c>
      <c r="AE575" s="224" t="s">
        <v>2374</v>
      </c>
      <c r="AF575" s="225" t="s">
        <v>2087</v>
      </c>
      <c r="AG575" s="223" t="s">
        <v>2577</v>
      </c>
      <c r="AH575" s="199">
        <v>573</v>
      </c>
      <c r="AI575" s="194"/>
      <c r="AJ575" s="179"/>
      <c r="AK575" s="179"/>
      <c r="AL575" s="179"/>
      <c r="AM575" s="179"/>
      <c r="AN575" s="194"/>
      <c r="AO575" s="194"/>
      <c r="AP575" s="220"/>
      <c r="AQ575" s="194"/>
      <c r="AR575" s="194"/>
      <c r="AS575" s="40" t="s">
        <v>1529</v>
      </c>
      <c r="AT575" s="40"/>
      <c r="AU575" s="40" t="s">
        <v>3898</v>
      </c>
      <c r="AV575" s="40" t="s">
        <v>4462</v>
      </c>
      <c r="AW575" s="40" t="s">
        <v>129</v>
      </c>
      <c r="BD575" s="105"/>
      <c r="BE575" s="105"/>
      <c r="BF575" s="105"/>
      <c r="BG575" s="105"/>
    </row>
    <row r="576" spans="1:59" ht="13.5" customHeight="1" x14ac:dyDescent="0.25">
      <c r="A576" s="38"/>
      <c r="B576" s="38"/>
      <c r="C576" s="38"/>
      <c r="D576" s="38"/>
      <c r="E576" s="38"/>
      <c r="F576" s="38"/>
      <c r="G576" s="38"/>
      <c r="H576" s="38"/>
      <c r="I576" s="38"/>
      <c r="J576" s="38"/>
      <c r="K576" s="38"/>
      <c r="L576" s="38"/>
      <c r="M576" s="38"/>
      <c r="N576" s="38"/>
      <c r="O576" s="38"/>
      <c r="P576" s="38"/>
      <c r="Q576" s="38"/>
      <c r="R576" s="38"/>
      <c r="S576" s="77" t="s">
        <v>4041</v>
      </c>
      <c r="T576" s="76"/>
      <c r="AD576" s="224" t="s">
        <v>278</v>
      </c>
      <c r="AE576" s="224" t="s">
        <v>2578</v>
      </c>
      <c r="AF576" s="225" t="s">
        <v>2087</v>
      </c>
      <c r="AG576" s="223" t="s">
        <v>2579</v>
      </c>
      <c r="AH576" s="199">
        <v>574</v>
      </c>
      <c r="AI576" s="194"/>
      <c r="AJ576" s="179"/>
      <c r="AK576" s="179"/>
      <c r="AL576" s="179"/>
      <c r="AM576" s="179"/>
      <c r="AN576" s="194"/>
      <c r="AO576" s="194"/>
      <c r="AP576" s="220"/>
      <c r="AQ576" s="194"/>
      <c r="AR576" s="194"/>
      <c r="AS576" s="40" t="s">
        <v>4637</v>
      </c>
      <c r="AT576" s="40"/>
      <c r="AU576" s="40" t="s">
        <v>4638</v>
      </c>
      <c r="AV576" s="40" t="s">
        <v>4639</v>
      </c>
      <c r="AW576" s="40"/>
      <c r="BD576" s="105"/>
      <c r="BE576" s="105"/>
      <c r="BF576" s="105"/>
      <c r="BG576" s="105"/>
    </row>
    <row r="577" spans="1:59" ht="13.5" customHeight="1" x14ac:dyDescent="0.25">
      <c r="A577" s="38"/>
      <c r="B577" s="38"/>
      <c r="C577" s="38"/>
      <c r="D577" s="38"/>
      <c r="E577" s="38"/>
      <c r="F577" s="38"/>
      <c r="G577" s="38"/>
      <c r="H577" s="38"/>
      <c r="I577" s="38"/>
      <c r="J577" s="38"/>
      <c r="K577" s="38"/>
      <c r="L577" s="38"/>
      <c r="M577" s="38"/>
      <c r="N577" s="38"/>
      <c r="O577" s="38"/>
      <c r="P577" s="38"/>
      <c r="Q577" s="38"/>
      <c r="R577" s="38"/>
      <c r="S577" s="77" t="s">
        <v>435</v>
      </c>
      <c r="T577" s="76" t="s">
        <v>552</v>
      </c>
      <c r="AD577" s="224" t="s">
        <v>278</v>
      </c>
      <c r="AE577" s="224" t="s">
        <v>618</v>
      </c>
      <c r="AF577" s="225" t="s">
        <v>3623</v>
      </c>
      <c r="AG577" s="223" t="s">
        <v>3624</v>
      </c>
      <c r="AH577" s="199">
        <v>575</v>
      </c>
      <c r="AI577" s="194"/>
      <c r="AJ577" s="179"/>
      <c r="AK577" s="179"/>
      <c r="AL577" s="179"/>
      <c r="AM577" s="179"/>
      <c r="AN577" s="194"/>
      <c r="AO577" s="194"/>
      <c r="AP577" s="220"/>
      <c r="AQ577" s="194"/>
      <c r="AR577" s="194"/>
      <c r="AS577" s="40" t="s">
        <v>4463</v>
      </c>
      <c r="AT577" s="40"/>
      <c r="AU577" s="40" t="s">
        <v>4085</v>
      </c>
      <c r="AV577" s="40" t="s">
        <v>4464</v>
      </c>
      <c r="AW577" s="40" t="s">
        <v>128</v>
      </c>
      <c r="BD577" s="105"/>
      <c r="BE577" s="105"/>
      <c r="BF577" s="105"/>
      <c r="BG577" s="105"/>
    </row>
    <row r="578" spans="1:59" ht="13.5" customHeight="1" x14ac:dyDescent="0.25">
      <c r="A578" s="38"/>
      <c r="B578" s="38"/>
      <c r="C578" s="38"/>
      <c r="D578" s="38"/>
      <c r="E578" s="38"/>
      <c r="F578" s="38"/>
      <c r="G578" s="38"/>
      <c r="H578" s="38"/>
      <c r="I578" s="38"/>
      <c r="J578" s="38"/>
      <c r="K578" s="38"/>
      <c r="L578" s="38"/>
      <c r="M578" s="38"/>
      <c r="N578" s="38"/>
      <c r="O578" s="38"/>
      <c r="P578" s="38"/>
      <c r="Q578" s="38"/>
      <c r="R578" s="38"/>
      <c r="S578" s="77" t="s">
        <v>3229</v>
      </c>
      <c r="T578" s="76"/>
      <c r="AD578" s="224" t="s">
        <v>278</v>
      </c>
      <c r="AE578" s="224" t="s">
        <v>3625</v>
      </c>
      <c r="AF578" s="225" t="s">
        <v>2114</v>
      </c>
      <c r="AG578" s="223" t="s">
        <v>3626</v>
      </c>
      <c r="AH578" s="199">
        <v>576</v>
      </c>
      <c r="AI578" s="194"/>
      <c r="AJ578" s="179"/>
      <c r="AK578" s="179"/>
      <c r="AL578" s="179"/>
      <c r="AM578" s="179"/>
      <c r="AN578" s="194"/>
      <c r="AO578" s="194"/>
      <c r="AP578" s="220"/>
      <c r="AQ578" s="194"/>
      <c r="AR578" s="194"/>
      <c r="AS578" s="40" t="s">
        <v>1530</v>
      </c>
      <c r="AT578" s="40"/>
      <c r="AU578" s="40" t="s">
        <v>4088</v>
      </c>
      <c r="AV578" s="40" t="s">
        <v>4465</v>
      </c>
      <c r="AW578" s="40" t="s">
        <v>167</v>
      </c>
      <c r="BD578" s="105"/>
      <c r="BE578" s="105"/>
      <c r="BF578" s="105"/>
      <c r="BG578" s="105"/>
    </row>
    <row r="579" spans="1:59" ht="13.5" customHeight="1" x14ac:dyDescent="0.25">
      <c r="A579" s="38"/>
      <c r="B579" s="38"/>
      <c r="C579" s="38"/>
      <c r="D579" s="38"/>
      <c r="E579" s="38"/>
      <c r="F579" s="38"/>
      <c r="G579" s="38"/>
      <c r="H579" s="38"/>
      <c r="I579" s="38"/>
      <c r="J579" s="38"/>
      <c r="K579" s="38"/>
      <c r="L579" s="38"/>
      <c r="M579" s="38"/>
      <c r="N579" s="38"/>
      <c r="O579" s="38"/>
      <c r="P579" s="38"/>
      <c r="Q579" s="38"/>
      <c r="R579" s="38"/>
      <c r="S579" s="77" t="s">
        <v>4558</v>
      </c>
      <c r="T579" s="76"/>
      <c r="AD579" s="224" t="s">
        <v>278</v>
      </c>
      <c r="AE579" s="224" t="s">
        <v>3627</v>
      </c>
      <c r="AF579" s="225" t="s">
        <v>2115</v>
      </c>
      <c r="AG579" s="223" t="s">
        <v>3628</v>
      </c>
      <c r="AH579" s="199">
        <v>577</v>
      </c>
      <c r="AI579" s="194"/>
      <c r="AJ579" s="179"/>
      <c r="AK579" s="179"/>
      <c r="AL579" s="179"/>
      <c r="AM579" s="179"/>
      <c r="AN579" s="194"/>
      <c r="AO579" s="194"/>
      <c r="AP579" s="220"/>
      <c r="AQ579" s="194"/>
      <c r="AR579" s="194"/>
      <c r="AS579" s="40" t="s">
        <v>3378</v>
      </c>
      <c r="AT579" s="40"/>
      <c r="AU579" s="40" t="s">
        <v>3379</v>
      </c>
      <c r="AV579" s="40" t="s">
        <v>3380</v>
      </c>
      <c r="AW579" s="40" t="s">
        <v>2752</v>
      </c>
      <c r="BD579" s="105"/>
      <c r="BE579" s="105"/>
      <c r="BF579" s="105"/>
      <c r="BG579" s="105"/>
    </row>
    <row r="580" spans="1:59" ht="13.5" customHeight="1" x14ac:dyDescent="0.25">
      <c r="A580" s="38"/>
      <c r="B580" s="38"/>
      <c r="C580" s="38"/>
      <c r="D580" s="38"/>
      <c r="E580" s="38"/>
      <c r="F580" s="38"/>
      <c r="G580" s="38"/>
      <c r="H580" s="38"/>
      <c r="I580" s="38"/>
      <c r="J580" s="38"/>
      <c r="K580" s="38"/>
      <c r="L580" s="38"/>
      <c r="M580" s="38"/>
      <c r="N580" s="38"/>
      <c r="O580" s="38"/>
      <c r="P580" s="38"/>
      <c r="Q580" s="38"/>
      <c r="R580" s="38"/>
      <c r="S580" s="77" t="s">
        <v>436</v>
      </c>
      <c r="T580" s="76" t="s">
        <v>598</v>
      </c>
      <c r="AD580" s="224" t="s">
        <v>278</v>
      </c>
      <c r="AE580" s="224" t="s">
        <v>694</v>
      </c>
      <c r="AF580" s="225" t="s">
        <v>2088</v>
      </c>
      <c r="AG580" s="223" t="s">
        <v>2580</v>
      </c>
      <c r="AH580" s="199">
        <v>578</v>
      </c>
      <c r="AI580" s="194"/>
      <c r="AJ580" s="179"/>
      <c r="AK580" s="179"/>
      <c r="AL580" s="179"/>
      <c r="AM580" s="179"/>
      <c r="AN580" s="194"/>
      <c r="AO580" s="194"/>
      <c r="AP580" s="220"/>
      <c r="AQ580" s="194"/>
      <c r="AR580" s="194"/>
      <c r="AS580" s="40" t="s">
        <v>1205</v>
      </c>
      <c r="AT580" s="40"/>
      <c r="AU580" s="40" t="s">
        <v>4552</v>
      </c>
      <c r="AV580" s="40" t="s">
        <v>4553</v>
      </c>
      <c r="AW580" s="40" t="s">
        <v>98</v>
      </c>
      <c r="BD580" s="105"/>
      <c r="BE580" s="105"/>
      <c r="BF580" s="105"/>
      <c r="BG580" s="105"/>
    </row>
    <row r="581" spans="1:59" ht="13.5" customHeight="1" x14ac:dyDescent="0.25">
      <c r="A581" s="38"/>
      <c r="B581" s="38"/>
      <c r="C581" s="38"/>
      <c r="D581" s="38"/>
      <c r="E581" s="38"/>
      <c r="F581" s="38"/>
      <c r="G581" s="38"/>
      <c r="H581" s="38"/>
      <c r="I581" s="38"/>
      <c r="J581" s="38"/>
      <c r="K581" s="38"/>
      <c r="L581" s="38"/>
      <c r="M581" s="38"/>
      <c r="N581" s="38"/>
      <c r="O581" s="38"/>
      <c r="P581" s="38"/>
      <c r="Q581" s="38"/>
      <c r="R581" s="38"/>
      <c r="S581" s="77" t="s">
        <v>437</v>
      </c>
      <c r="T581" s="76" t="s">
        <v>598</v>
      </c>
      <c r="AD581" s="224" t="s">
        <v>278</v>
      </c>
      <c r="AE581" s="224" t="s">
        <v>672</v>
      </c>
      <c r="AF581" s="225" t="s">
        <v>2088</v>
      </c>
      <c r="AG581" s="223" t="s">
        <v>2283</v>
      </c>
      <c r="AH581" s="199">
        <v>579</v>
      </c>
      <c r="AI581" s="194"/>
      <c r="AJ581" s="179"/>
      <c r="AK581" s="179"/>
      <c r="AL581" s="179"/>
      <c r="AM581" s="179"/>
      <c r="AN581" s="194"/>
      <c r="AO581" s="194"/>
      <c r="AP581" s="220"/>
      <c r="AQ581" s="194"/>
      <c r="AR581" s="194"/>
      <c r="AS581" s="40" t="s">
        <v>3381</v>
      </c>
      <c r="AT581" s="40"/>
      <c r="AU581" s="40" t="s">
        <v>3382</v>
      </c>
      <c r="AV581" s="40" t="s">
        <v>3383</v>
      </c>
      <c r="AW581" s="40" t="s">
        <v>2752</v>
      </c>
      <c r="BD581" s="105"/>
      <c r="BE581" s="105"/>
      <c r="BF581" s="105"/>
      <c r="BG581" s="105"/>
    </row>
    <row r="582" spans="1:59" ht="13.5" customHeight="1" x14ac:dyDescent="0.25">
      <c r="A582" s="38"/>
      <c r="B582" s="38"/>
      <c r="C582" s="38"/>
      <c r="D582" s="38"/>
      <c r="E582" s="38"/>
      <c r="F582" s="38"/>
      <c r="G582" s="38"/>
      <c r="H582" s="38"/>
      <c r="I582" s="38"/>
      <c r="J582" s="38"/>
      <c r="K582" s="38"/>
      <c r="L582" s="38"/>
      <c r="M582" s="38"/>
      <c r="N582" s="38"/>
      <c r="O582" s="38"/>
      <c r="P582" s="38"/>
      <c r="Q582" s="38"/>
      <c r="R582" s="38"/>
      <c r="S582" s="77" t="s">
        <v>3449</v>
      </c>
      <c r="T582" s="76"/>
      <c r="AD582" s="224" t="s">
        <v>278</v>
      </c>
      <c r="AE582" s="224" t="s">
        <v>641</v>
      </c>
      <c r="AF582" s="225" t="s">
        <v>2088</v>
      </c>
      <c r="AG582" s="223" t="s">
        <v>2581</v>
      </c>
      <c r="AH582" s="199">
        <v>580</v>
      </c>
      <c r="AI582" s="194"/>
      <c r="AJ582" s="179"/>
      <c r="AK582" s="179"/>
      <c r="AL582" s="179"/>
      <c r="AM582" s="179"/>
      <c r="AN582" s="194"/>
      <c r="AO582" s="194"/>
      <c r="AP582" s="220"/>
      <c r="AQ582" s="194"/>
      <c r="AR582" s="194"/>
      <c r="AS582" s="40" t="s">
        <v>3384</v>
      </c>
      <c r="AT582" s="40"/>
      <c r="AU582" s="40" t="s">
        <v>502</v>
      </c>
      <c r="AV582" s="40" t="s">
        <v>3385</v>
      </c>
      <c r="AW582" s="40" t="s">
        <v>2752</v>
      </c>
      <c r="BD582" s="105"/>
      <c r="BE582" s="105"/>
      <c r="BF582" s="105"/>
      <c r="BG582" s="105"/>
    </row>
    <row r="583" spans="1:59" ht="13.5" customHeight="1" x14ac:dyDescent="0.25">
      <c r="A583" s="38"/>
      <c r="B583" s="38"/>
      <c r="C583" s="38"/>
      <c r="D583" s="38"/>
      <c r="E583" s="38"/>
      <c r="F583" s="38"/>
      <c r="G583" s="38"/>
      <c r="H583" s="38"/>
      <c r="I583" s="38"/>
      <c r="J583" s="38"/>
      <c r="K583" s="38"/>
      <c r="L583" s="38"/>
      <c r="M583" s="38"/>
      <c r="N583" s="38"/>
      <c r="O583" s="38"/>
      <c r="P583" s="38"/>
      <c r="Q583" s="38"/>
      <c r="R583" s="38"/>
      <c r="S583" s="77" t="s">
        <v>4042</v>
      </c>
      <c r="T583" s="76"/>
      <c r="AD583" s="224" t="s">
        <v>278</v>
      </c>
      <c r="AE583" s="224" t="s">
        <v>2285</v>
      </c>
      <c r="AF583" s="225" t="s">
        <v>2088</v>
      </c>
      <c r="AG583" s="223" t="s">
        <v>2286</v>
      </c>
      <c r="AH583" s="199">
        <v>581</v>
      </c>
      <c r="AI583" s="194"/>
      <c r="AJ583" s="179"/>
      <c r="AK583" s="179"/>
      <c r="AL583" s="179"/>
      <c r="AM583" s="179"/>
      <c r="AN583" s="194"/>
      <c r="AO583" s="194"/>
      <c r="AP583" s="220"/>
      <c r="AQ583" s="194"/>
      <c r="AR583" s="194"/>
      <c r="AS583" s="40" t="s">
        <v>1206</v>
      </c>
      <c r="AT583" s="40"/>
      <c r="AU583" s="40" t="s">
        <v>3386</v>
      </c>
      <c r="AV583" s="40" t="s">
        <v>2012</v>
      </c>
      <c r="AW583" s="40"/>
      <c r="BD583" s="105"/>
      <c r="BE583" s="105"/>
      <c r="BF583" s="105"/>
      <c r="BG583" s="105"/>
    </row>
    <row r="584" spans="1:59" ht="13.5" customHeight="1" x14ac:dyDescent="0.25">
      <c r="A584" s="38"/>
      <c r="B584" s="38"/>
      <c r="C584" s="38"/>
      <c r="D584" s="38"/>
      <c r="E584" s="38"/>
      <c r="F584" s="38"/>
      <c r="G584" s="38"/>
      <c r="H584" s="38"/>
      <c r="I584" s="38"/>
      <c r="J584" s="38"/>
      <c r="K584" s="38"/>
      <c r="L584" s="38"/>
      <c r="M584" s="38"/>
      <c r="N584" s="38"/>
      <c r="O584" s="38"/>
      <c r="P584" s="38"/>
      <c r="Q584" s="38"/>
      <c r="R584" s="38"/>
      <c r="S584" s="77" t="s">
        <v>2862</v>
      </c>
      <c r="T584" s="76"/>
      <c r="AD584" s="224" t="s">
        <v>278</v>
      </c>
      <c r="AE584" s="224" t="s">
        <v>2392</v>
      </c>
      <c r="AF584" s="225" t="s">
        <v>2120</v>
      </c>
      <c r="AG584" s="223" t="s">
        <v>2582</v>
      </c>
      <c r="AH584" s="199">
        <v>582</v>
      </c>
      <c r="AI584" s="194"/>
      <c r="AJ584" s="179"/>
      <c r="AK584" s="179"/>
      <c r="AL584" s="179"/>
      <c r="AM584" s="179"/>
      <c r="AN584" s="194"/>
      <c r="AO584" s="194"/>
      <c r="AP584" s="220"/>
      <c r="AQ584" s="194"/>
      <c r="AR584" s="194"/>
      <c r="AS584" s="40" t="s">
        <v>1531</v>
      </c>
      <c r="AT584" s="40"/>
      <c r="AU584" s="40" t="s">
        <v>4094</v>
      </c>
      <c r="AV584" s="40" t="s">
        <v>4466</v>
      </c>
      <c r="AW584" s="40" t="s">
        <v>98</v>
      </c>
      <c r="BD584" s="105"/>
      <c r="BE584" s="105"/>
      <c r="BF584" s="105"/>
      <c r="BG584" s="105"/>
    </row>
    <row r="585" spans="1:59" ht="13.5" customHeight="1" x14ac:dyDescent="0.25">
      <c r="A585" s="38"/>
      <c r="B585" s="38"/>
      <c r="C585" s="38"/>
      <c r="D585" s="38"/>
      <c r="E585" s="38"/>
      <c r="F585" s="38"/>
      <c r="G585" s="38"/>
      <c r="H585" s="38"/>
      <c r="I585" s="38"/>
      <c r="J585" s="38"/>
      <c r="K585" s="38"/>
      <c r="L585" s="38"/>
      <c r="M585" s="38"/>
      <c r="N585" s="38"/>
      <c r="O585" s="38"/>
      <c r="P585" s="38"/>
      <c r="Q585" s="38"/>
      <c r="R585" s="38"/>
      <c r="S585" s="77" t="s">
        <v>438</v>
      </c>
      <c r="T585" s="76" t="s">
        <v>558</v>
      </c>
      <c r="AD585" s="224" t="s">
        <v>278</v>
      </c>
      <c r="AE585" s="224" t="s">
        <v>675</v>
      </c>
      <c r="AF585" s="225" t="s">
        <v>2120</v>
      </c>
      <c r="AG585" s="223" t="s">
        <v>2583</v>
      </c>
      <c r="AH585" s="199">
        <v>583</v>
      </c>
      <c r="AI585" s="194"/>
      <c r="AJ585" s="179"/>
      <c r="AK585" s="179"/>
      <c r="AL585" s="179"/>
      <c r="AM585" s="179"/>
      <c r="AN585" s="194"/>
      <c r="AO585" s="194"/>
      <c r="AP585" s="220"/>
      <c r="AQ585" s="194"/>
      <c r="AR585" s="194"/>
      <c r="AS585" s="40" t="s">
        <v>1532</v>
      </c>
      <c r="AT585" s="40"/>
      <c r="AU585" s="40" t="s">
        <v>4097</v>
      </c>
      <c r="AV585" s="40" t="s">
        <v>4467</v>
      </c>
      <c r="AW585" s="40" t="s">
        <v>123</v>
      </c>
      <c r="BD585" s="105"/>
      <c r="BE585" s="105"/>
      <c r="BF585" s="105"/>
      <c r="BG585" s="105"/>
    </row>
    <row r="586" spans="1:59" ht="13.5" customHeight="1" x14ac:dyDescent="0.25">
      <c r="A586" s="38"/>
      <c r="B586" s="38"/>
      <c r="C586" s="38"/>
      <c r="D586" s="38"/>
      <c r="E586" s="38"/>
      <c r="F586" s="38"/>
      <c r="G586" s="38"/>
      <c r="H586" s="38"/>
      <c r="I586" s="38"/>
      <c r="J586" s="38"/>
      <c r="K586" s="38"/>
      <c r="L586" s="38"/>
      <c r="M586" s="38"/>
      <c r="N586" s="38"/>
      <c r="O586" s="38"/>
      <c r="P586" s="38"/>
      <c r="Q586" s="38"/>
      <c r="R586" s="38"/>
      <c r="S586" s="77" t="s">
        <v>4043</v>
      </c>
      <c r="T586" s="76"/>
      <c r="AD586" s="224" t="s">
        <v>278</v>
      </c>
      <c r="AE586" s="224" t="s">
        <v>705</v>
      </c>
      <c r="AF586" s="225" t="s">
        <v>2120</v>
      </c>
      <c r="AG586" s="223" t="s">
        <v>2584</v>
      </c>
      <c r="AH586" s="199">
        <v>584</v>
      </c>
      <c r="AI586" s="194"/>
      <c r="AJ586" s="179"/>
      <c r="AK586" s="179"/>
      <c r="AL586" s="179"/>
      <c r="AM586" s="179"/>
      <c r="AN586" s="194"/>
      <c r="AO586" s="194"/>
      <c r="AP586" s="220"/>
      <c r="AQ586" s="194"/>
      <c r="AR586" s="194"/>
      <c r="AS586" s="40" t="s">
        <v>1533</v>
      </c>
      <c r="AT586" s="40"/>
      <c r="AU586" s="40" t="s">
        <v>3387</v>
      </c>
      <c r="AV586" s="40" t="s">
        <v>2013</v>
      </c>
      <c r="AW586" s="40"/>
      <c r="BD586" s="105"/>
      <c r="BE586" s="105"/>
      <c r="BF586" s="105"/>
      <c r="BG586" s="105"/>
    </row>
    <row r="587" spans="1:59" ht="13.5" customHeight="1" x14ac:dyDescent="0.25">
      <c r="A587" s="38"/>
      <c r="B587" s="38"/>
      <c r="C587" s="38"/>
      <c r="D587" s="38"/>
      <c r="E587" s="38"/>
      <c r="F587" s="38"/>
      <c r="G587" s="38"/>
      <c r="H587" s="38"/>
      <c r="I587" s="38"/>
      <c r="J587" s="38"/>
      <c r="K587" s="38"/>
      <c r="L587" s="38"/>
      <c r="M587" s="38"/>
      <c r="N587" s="38"/>
      <c r="O587" s="38"/>
      <c r="P587" s="38"/>
      <c r="Q587" s="38"/>
      <c r="R587" s="38"/>
      <c r="S587" s="77" t="s">
        <v>3214</v>
      </c>
      <c r="T587" s="76"/>
      <c r="AD587" s="224" t="s">
        <v>278</v>
      </c>
      <c r="AE587" s="224" t="s">
        <v>721</v>
      </c>
      <c r="AF587" s="225" t="s">
        <v>2120</v>
      </c>
      <c r="AG587" s="223" t="s">
        <v>2585</v>
      </c>
      <c r="AH587" s="199">
        <v>585</v>
      </c>
      <c r="AI587" s="194"/>
      <c r="AJ587" s="179"/>
      <c r="AK587" s="179"/>
      <c r="AL587" s="179"/>
      <c r="AM587" s="179"/>
      <c r="AN587" s="194"/>
      <c r="AO587" s="194"/>
      <c r="AP587" s="220"/>
      <c r="AQ587" s="194"/>
      <c r="AR587" s="194"/>
      <c r="AS587" s="40" t="s">
        <v>1534</v>
      </c>
      <c r="AT587" s="40"/>
      <c r="AU587" s="40" t="s">
        <v>4098</v>
      </c>
      <c r="AV587" s="40" t="s">
        <v>4468</v>
      </c>
      <c r="AW587" s="40" t="s">
        <v>119</v>
      </c>
      <c r="BD587" s="105"/>
      <c r="BE587" s="105"/>
      <c r="BF587" s="105"/>
      <c r="BG587" s="105"/>
    </row>
    <row r="588" spans="1:59" ht="13.5" customHeight="1" x14ac:dyDescent="0.25">
      <c r="A588" s="38"/>
      <c r="B588" s="38"/>
      <c r="C588" s="38"/>
      <c r="D588" s="38"/>
      <c r="E588" s="38"/>
      <c r="F588" s="38"/>
      <c r="G588" s="38"/>
      <c r="H588" s="38"/>
      <c r="I588" s="38"/>
      <c r="J588" s="38"/>
      <c r="K588" s="38"/>
      <c r="L588" s="38"/>
      <c r="M588" s="38"/>
      <c r="N588" s="38"/>
      <c r="O588" s="38"/>
      <c r="P588" s="38"/>
      <c r="Q588" s="38"/>
      <c r="R588" s="38"/>
      <c r="S588" s="77" t="s">
        <v>439</v>
      </c>
      <c r="T588" s="76" t="s">
        <v>558</v>
      </c>
      <c r="AD588" s="224" t="s">
        <v>278</v>
      </c>
      <c r="AE588" s="224" t="s">
        <v>682</v>
      </c>
      <c r="AF588" s="225" t="s">
        <v>2120</v>
      </c>
      <c r="AG588" s="223" t="s">
        <v>2586</v>
      </c>
      <c r="AH588" s="199">
        <v>586</v>
      </c>
      <c r="AI588" s="194"/>
      <c r="AJ588" s="179"/>
      <c r="AK588" s="179"/>
      <c r="AL588" s="179"/>
      <c r="AM588" s="179"/>
      <c r="AN588" s="194"/>
      <c r="AO588" s="194"/>
      <c r="AP588" s="220"/>
      <c r="AQ588" s="194"/>
      <c r="AR588" s="194"/>
      <c r="AS588" s="40" t="s">
        <v>1535</v>
      </c>
      <c r="AT588" s="40"/>
      <c r="AU588" s="40" t="s">
        <v>4096</v>
      </c>
      <c r="AV588" s="40" t="s">
        <v>4469</v>
      </c>
      <c r="AW588" s="40" t="s">
        <v>134</v>
      </c>
      <c r="BD588" s="105"/>
      <c r="BE588" s="105"/>
      <c r="BF588" s="105"/>
      <c r="BG588" s="105"/>
    </row>
    <row r="589" spans="1:59" ht="13.5" customHeight="1" x14ac:dyDescent="0.25">
      <c r="A589" s="38"/>
      <c r="B589" s="38"/>
      <c r="C589" s="38"/>
      <c r="D589" s="38"/>
      <c r="E589" s="38"/>
      <c r="F589" s="38"/>
      <c r="G589" s="38"/>
      <c r="H589" s="38"/>
      <c r="I589" s="38"/>
      <c r="J589" s="38"/>
      <c r="K589" s="38"/>
      <c r="L589" s="38"/>
      <c r="M589" s="38"/>
      <c r="N589" s="38"/>
      <c r="O589" s="38"/>
      <c r="P589" s="38"/>
      <c r="Q589" s="38"/>
      <c r="R589" s="38"/>
      <c r="S589" s="77" t="s">
        <v>440</v>
      </c>
      <c r="T589" s="76" t="s">
        <v>563</v>
      </c>
      <c r="AD589" s="224" t="s">
        <v>278</v>
      </c>
      <c r="AE589" s="224" t="s">
        <v>722</v>
      </c>
      <c r="AF589" s="225" t="s">
        <v>2120</v>
      </c>
      <c r="AG589" s="223" t="s">
        <v>2587</v>
      </c>
      <c r="AH589" s="199">
        <v>587</v>
      </c>
      <c r="AI589" s="194"/>
      <c r="AJ589" s="179"/>
      <c r="AK589" s="179"/>
      <c r="AL589" s="179"/>
      <c r="AM589" s="179"/>
      <c r="AN589" s="194"/>
      <c r="AO589" s="194"/>
      <c r="AP589" s="220"/>
      <c r="AQ589" s="194"/>
      <c r="AR589" s="194"/>
      <c r="AS589" s="40" t="s">
        <v>1536</v>
      </c>
      <c r="AT589" s="40"/>
      <c r="AU589" s="40" t="s">
        <v>4107</v>
      </c>
      <c r="AV589" s="40" t="s">
        <v>4470</v>
      </c>
      <c r="AW589" s="40" t="s">
        <v>1537</v>
      </c>
      <c r="BD589" s="105"/>
      <c r="BE589" s="105"/>
      <c r="BF589" s="105"/>
      <c r="BG589" s="105"/>
    </row>
    <row r="590" spans="1:59" ht="13.5" customHeight="1" x14ac:dyDescent="0.25">
      <c r="A590" s="38"/>
      <c r="B590" s="38"/>
      <c r="C590" s="38"/>
      <c r="D590" s="38"/>
      <c r="E590" s="38"/>
      <c r="F590" s="38"/>
      <c r="G590" s="38"/>
      <c r="H590" s="38"/>
      <c r="I590" s="38"/>
      <c r="J590" s="38"/>
      <c r="K590" s="38"/>
      <c r="L590" s="38"/>
      <c r="M590" s="38"/>
      <c r="N590" s="38"/>
      <c r="O590" s="38"/>
      <c r="P590" s="38"/>
      <c r="Q590" s="38"/>
      <c r="R590" s="38"/>
      <c r="S590" s="77" t="s">
        <v>441</v>
      </c>
      <c r="T590" s="76" t="s">
        <v>583</v>
      </c>
      <c r="AD590" s="224" t="s">
        <v>278</v>
      </c>
      <c r="AE590" s="224" t="s">
        <v>2054</v>
      </c>
      <c r="AF590" s="225" t="s">
        <v>2051</v>
      </c>
      <c r="AG590" s="223" t="s">
        <v>3565</v>
      </c>
      <c r="AH590" s="199">
        <v>588</v>
      </c>
      <c r="AI590" s="194"/>
      <c r="AJ590" s="179"/>
      <c r="AK590" s="179"/>
      <c r="AL590" s="179"/>
      <c r="AM590" s="179"/>
      <c r="AN590" s="194"/>
      <c r="AO590" s="194"/>
      <c r="AP590" s="220"/>
      <c r="AQ590" s="194"/>
      <c r="AR590" s="194"/>
      <c r="AS590" s="40" t="s">
        <v>1538</v>
      </c>
      <c r="AT590" s="40"/>
      <c r="AU590" s="40" t="s">
        <v>3388</v>
      </c>
      <c r="AV590" s="40" t="s">
        <v>2014</v>
      </c>
      <c r="AW590" s="40"/>
      <c r="BD590" s="105"/>
      <c r="BE590" s="105"/>
      <c r="BF590" s="105"/>
      <c r="BG590" s="105"/>
    </row>
    <row r="591" spans="1:59" ht="13.5" customHeight="1" x14ac:dyDescent="0.25">
      <c r="A591" s="38"/>
      <c r="B591" s="38"/>
      <c r="C591" s="38"/>
      <c r="D591" s="38"/>
      <c r="E591" s="38"/>
      <c r="F591" s="38"/>
      <c r="G591" s="38"/>
      <c r="H591" s="38"/>
      <c r="I591" s="38"/>
      <c r="J591" s="38"/>
      <c r="K591" s="38"/>
      <c r="L591" s="38"/>
      <c r="M591" s="38"/>
      <c r="N591" s="38"/>
      <c r="O591" s="38"/>
      <c r="P591" s="38"/>
      <c r="Q591" s="38"/>
      <c r="R591" s="38"/>
      <c r="S591" s="77" t="s">
        <v>442</v>
      </c>
      <c r="T591" s="76" t="s">
        <v>561</v>
      </c>
      <c r="AD591" s="224" t="s">
        <v>278</v>
      </c>
      <c r="AE591" s="224" t="s">
        <v>2056</v>
      </c>
      <c r="AF591" s="225" t="s">
        <v>2051</v>
      </c>
      <c r="AG591" s="223" t="s">
        <v>2588</v>
      </c>
      <c r="AH591" s="199">
        <v>589</v>
      </c>
      <c r="AI591" s="194"/>
      <c r="AJ591" s="179"/>
      <c r="AK591" s="179"/>
      <c r="AL591" s="179"/>
      <c r="AM591" s="179"/>
      <c r="AN591" s="194"/>
      <c r="AO591" s="194"/>
      <c r="AP591" s="220"/>
      <c r="AQ591" s="194"/>
      <c r="AR591" s="194"/>
      <c r="AS591" s="40" t="s">
        <v>3389</v>
      </c>
      <c r="AT591" s="40"/>
      <c r="AU591" s="40" t="s">
        <v>3390</v>
      </c>
      <c r="AV591" s="40" t="s">
        <v>3391</v>
      </c>
      <c r="AW591" s="40" t="s">
        <v>2770</v>
      </c>
      <c r="BD591" s="105"/>
      <c r="BE591" s="105"/>
      <c r="BF591" s="105"/>
      <c r="BG591" s="105"/>
    </row>
    <row r="592" spans="1:59" ht="13.5" customHeight="1" x14ac:dyDescent="0.25">
      <c r="A592" s="38"/>
      <c r="B592" s="38"/>
      <c r="C592" s="38"/>
      <c r="D592" s="38"/>
      <c r="E592" s="38"/>
      <c r="F592" s="38"/>
      <c r="G592" s="38"/>
      <c r="H592" s="38"/>
      <c r="I592" s="38"/>
      <c r="J592" s="38"/>
      <c r="K592" s="38"/>
      <c r="L592" s="38"/>
      <c r="M592" s="38"/>
      <c r="N592" s="38"/>
      <c r="O592" s="38"/>
      <c r="P592" s="38"/>
      <c r="Q592" s="38"/>
      <c r="R592" s="38"/>
      <c r="S592" s="77" t="s">
        <v>3542</v>
      </c>
      <c r="T592" s="76"/>
      <c r="AD592" s="224" t="s">
        <v>278</v>
      </c>
      <c r="AE592" s="224" t="s">
        <v>684</v>
      </c>
      <c r="AF592" s="225" t="s">
        <v>2051</v>
      </c>
      <c r="AG592" s="223" t="s">
        <v>2241</v>
      </c>
      <c r="AH592" s="199">
        <v>590</v>
      </c>
      <c r="AI592" s="194"/>
      <c r="AJ592" s="179"/>
      <c r="AK592" s="179"/>
      <c r="AL592" s="179"/>
      <c r="AM592" s="179"/>
      <c r="AN592" s="194"/>
      <c r="AO592" s="194"/>
      <c r="AP592" s="220"/>
      <c r="AQ592" s="194"/>
      <c r="AR592" s="194"/>
      <c r="AS592" s="40" t="s">
        <v>1539</v>
      </c>
      <c r="AT592" s="40"/>
      <c r="AU592" s="40" t="s">
        <v>4128</v>
      </c>
      <c r="AV592" s="40" t="s">
        <v>4471</v>
      </c>
      <c r="AW592" s="40" t="s">
        <v>1540</v>
      </c>
      <c r="BD592" s="105"/>
      <c r="BE592" s="105"/>
      <c r="BF592" s="105"/>
      <c r="BG592" s="105"/>
    </row>
    <row r="593" spans="1:59" ht="13.5" customHeight="1" x14ac:dyDescent="0.25">
      <c r="A593" s="38"/>
      <c r="B593" s="38"/>
      <c r="C593" s="38"/>
      <c r="D593" s="38"/>
      <c r="E593" s="38"/>
      <c r="F593" s="38"/>
      <c r="G593" s="38"/>
      <c r="H593" s="38"/>
      <c r="I593" s="38"/>
      <c r="J593" s="38"/>
      <c r="K593" s="38"/>
      <c r="L593" s="38"/>
      <c r="M593" s="38"/>
      <c r="N593" s="38"/>
      <c r="O593" s="38"/>
      <c r="P593" s="38"/>
      <c r="Q593" s="38"/>
      <c r="R593" s="38"/>
      <c r="S593" s="77" t="s">
        <v>3209</v>
      </c>
      <c r="T593" s="76"/>
      <c r="AD593" s="224" t="s">
        <v>278</v>
      </c>
      <c r="AE593" s="224" t="s">
        <v>707</v>
      </c>
      <c r="AF593" s="225" t="s">
        <v>2051</v>
      </c>
      <c r="AG593" s="223" t="s">
        <v>2589</v>
      </c>
      <c r="AH593" s="199">
        <v>591</v>
      </c>
      <c r="AI593" s="194"/>
      <c r="AJ593" s="179"/>
      <c r="AK593" s="179"/>
      <c r="AL593" s="179"/>
      <c r="AM593" s="179"/>
      <c r="AN593" s="194"/>
      <c r="AO593" s="194"/>
      <c r="AP593" s="220"/>
      <c r="AQ593" s="194"/>
      <c r="AR593" s="194"/>
      <c r="AS593" s="40" t="s">
        <v>1541</v>
      </c>
      <c r="AT593" s="40"/>
      <c r="AU593" s="40" t="s">
        <v>3838</v>
      </c>
      <c r="AV593" s="40" t="s">
        <v>4472</v>
      </c>
      <c r="AW593" s="40" t="s">
        <v>127</v>
      </c>
      <c r="BD593" s="105"/>
      <c r="BE593" s="105"/>
      <c r="BF593" s="105"/>
      <c r="BG593" s="105"/>
    </row>
    <row r="594" spans="1:59" ht="13.5" customHeight="1" x14ac:dyDescent="0.25">
      <c r="A594" s="38"/>
      <c r="B594" s="38"/>
      <c r="C594" s="38"/>
      <c r="D594" s="38"/>
      <c r="E594" s="38"/>
      <c r="F594" s="38"/>
      <c r="G594" s="38"/>
      <c r="H594" s="38"/>
      <c r="I594" s="38"/>
      <c r="J594" s="38"/>
      <c r="K594" s="38"/>
      <c r="L594" s="38"/>
      <c r="M594" s="38"/>
      <c r="N594" s="38"/>
      <c r="O594" s="38"/>
      <c r="P594" s="38"/>
      <c r="Q594" s="38"/>
      <c r="R594" s="38"/>
      <c r="S594" s="77" t="s">
        <v>4044</v>
      </c>
      <c r="T594" s="76"/>
      <c r="AD594" s="224" t="s">
        <v>278</v>
      </c>
      <c r="AE594" s="224" t="s">
        <v>677</v>
      </c>
      <c r="AF594" s="225" t="s">
        <v>2051</v>
      </c>
      <c r="AG594" s="223" t="s">
        <v>2590</v>
      </c>
      <c r="AH594" s="199">
        <v>592</v>
      </c>
      <c r="AI594" s="191"/>
      <c r="AJ594" s="178"/>
      <c r="AK594" s="178"/>
      <c r="AL594" s="178"/>
      <c r="AM594" s="178"/>
      <c r="AS594" s="40" t="s">
        <v>3392</v>
      </c>
      <c r="AT594" s="40"/>
      <c r="AU594" s="40" t="s">
        <v>3393</v>
      </c>
      <c r="AV594" s="40" t="s">
        <v>3394</v>
      </c>
      <c r="AW594" s="40" t="s">
        <v>2752</v>
      </c>
      <c r="BD594" s="106"/>
      <c r="BE594" s="106"/>
      <c r="BF594" s="106"/>
      <c r="BG594" s="106"/>
    </row>
    <row r="595" spans="1:59" ht="13.5" customHeight="1" x14ac:dyDescent="0.25">
      <c r="A595" s="38"/>
      <c r="B595" s="38"/>
      <c r="C595" s="38"/>
      <c r="D595" s="38"/>
      <c r="E595" s="38"/>
      <c r="F595" s="38"/>
      <c r="G595" s="38"/>
      <c r="H595" s="38"/>
      <c r="I595" s="38"/>
      <c r="J595" s="38"/>
      <c r="K595" s="38"/>
      <c r="L595" s="38"/>
      <c r="M595" s="38"/>
      <c r="N595" s="38"/>
      <c r="O595" s="38"/>
      <c r="P595" s="38"/>
      <c r="Q595" s="38"/>
      <c r="R595" s="38"/>
      <c r="S595" s="77" t="s">
        <v>4045</v>
      </c>
      <c r="T595" s="76"/>
      <c r="AD595" s="224" t="s">
        <v>278</v>
      </c>
      <c r="AE595" s="224" t="s">
        <v>652</v>
      </c>
      <c r="AF595" s="225" t="s">
        <v>2051</v>
      </c>
      <c r="AG595" s="223" t="s">
        <v>2591</v>
      </c>
      <c r="AH595" s="199">
        <v>593</v>
      </c>
      <c r="AI595" s="191"/>
      <c r="AJ595" s="178"/>
      <c r="AK595" s="178"/>
      <c r="AL595" s="178"/>
      <c r="AM595" s="178"/>
      <c r="AS595" s="40" t="s">
        <v>1542</v>
      </c>
      <c r="AT595" s="40"/>
      <c r="AU595" s="40" t="s">
        <v>3395</v>
      </c>
      <c r="AV595" s="40" t="s">
        <v>2015</v>
      </c>
      <c r="AW595" s="40"/>
    </row>
    <row r="596" spans="1:59" ht="13.5" customHeight="1" x14ac:dyDescent="0.25">
      <c r="A596" s="38"/>
      <c r="B596" s="38"/>
      <c r="C596" s="38"/>
      <c r="D596" s="38"/>
      <c r="E596" s="38"/>
      <c r="F596" s="38"/>
      <c r="G596" s="38"/>
      <c r="H596" s="38"/>
      <c r="I596" s="38"/>
      <c r="J596" s="38"/>
      <c r="K596" s="38"/>
      <c r="L596" s="38"/>
      <c r="M596" s="38"/>
      <c r="N596" s="38"/>
      <c r="O596" s="38"/>
      <c r="P596" s="38"/>
      <c r="Q596" s="38"/>
      <c r="R596" s="38"/>
      <c r="S596" s="77" t="s">
        <v>4046</v>
      </c>
      <c r="T596" s="76"/>
      <c r="AD596" s="224" t="s">
        <v>278</v>
      </c>
      <c r="AE596" s="224" t="s">
        <v>653</v>
      </c>
      <c r="AF596" s="225" t="s">
        <v>2051</v>
      </c>
      <c r="AG596" s="223" t="s">
        <v>2592</v>
      </c>
      <c r="AH596" s="199">
        <v>594</v>
      </c>
      <c r="AI596" s="191"/>
      <c r="AJ596" s="178"/>
      <c r="AK596" s="178"/>
      <c r="AL596" s="178"/>
      <c r="AM596" s="178"/>
      <c r="AS596" s="40" t="s">
        <v>3396</v>
      </c>
      <c r="AT596" s="40"/>
      <c r="AU596" s="40" t="s">
        <v>3397</v>
      </c>
      <c r="AV596" s="40" t="s">
        <v>3398</v>
      </c>
      <c r="AW596" s="40" t="s">
        <v>2748</v>
      </c>
    </row>
    <row r="597" spans="1:59" ht="13.5" customHeight="1" x14ac:dyDescent="0.25">
      <c r="A597" s="38"/>
      <c r="B597" s="38"/>
      <c r="C597" s="38"/>
      <c r="D597" s="38"/>
      <c r="E597" s="38"/>
      <c r="F597" s="38"/>
      <c r="G597" s="38"/>
      <c r="H597" s="38"/>
      <c r="I597" s="38"/>
      <c r="J597" s="38"/>
      <c r="K597" s="38"/>
      <c r="L597" s="38"/>
      <c r="M597" s="38"/>
      <c r="N597" s="38"/>
      <c r="O597" s="38"/>
      <c r="P597" s="38"/>
      <c r="Q597" s="38"/>
      <c r="R597" s="38"/>
      <c r="S597" s="77" t="s">
        <v>3283</v>
      </c>
      <c r="T597" s="76"/>
      <c r="AD597" s="224" t="s">
        <v>278</v>
      </c>
      <c r="AE597" s="224" t="s">
        <v>654</v>
      </c>
      <c r="AF597" s="225" t="s">
        <v>2051</v>
      </c>
      <c r="AG597" s="223" t="s">
        <v>2593</v>
      </c>
      <c r="AH597" s="199">
        <v>595</v>
      </c>
      <c r="AI597" s="191"/>
      <c r="AJ597" s="178"/>
      <c r="AK597" s="178"/>
      <c r="AL597" s="178"/>
      <c r="AM597" s="178"/>
      <c r="AS597" s="40" t="s">
        <v>3399</v>
      </c>
      <c r="AT597" s="40"/>
      <c r="AU597" s="40" t="s">
        <v>3400</v>
      </c>
      <c r="AV597" s="40" t="s">
        <v>3401</v>
      </c>
      <c r="AW597" s="40" t="s">
        <v>2759</v>
      </c>
    </row>
    <row r="598" spans="1:59" ht="13.5" customHeight="1" x14ac:dyDescent="0.25">
      <c r="A598" s="38"/>
      <c r="B598" s="38"/>
      <c r="C598" s="38"/>
      <c r="D598" s="38"/>
      <c r="E598" s="38"/>
      <c r="F598" s="38"/>
      <c r="G598" s="38"/>
      <c r="H598" s="38"/>
      <c r="I598" s="38"/>
      <c r="J598" s="38"/>
      <c r="K598" s="38"/>
      <c r="L598" s="38"/>
      <c r="M598" s="38"/>
      <c r="N598" s="38"/>
      <c r="O598" s="38"/>
      <c r="P598" s="38"/>
      <c r="Q598" s="38"/>
      <c r="R598" s="38"/>
      <c r="S598" s="77" t="s">
        <v>443</v>
      </c>
      <c r="T598" s="76" t="s">
        <v>600</v>
      </c>
      <c r="AD598" s="224" t="s">
        <v>278</v>
      </c>
      <c r="AE598" s="224" t="s">
        <v>686</v>
      </c>
      <c r="AF598" s="225" t="s">
        <v>2051</v>
      </c>
      <c r="AG598" s="223" t="s">
        <v>2317</v>
      </c>
      <c r="AH598" s="199">
        <v>596</v>
      </c>
      <c r="AI598" s="191"/>
      <c r="AJ598" s="178"/>
      <c r="AK598" s="178"/>
      <c r="AL598" s="178"/>
      <c r="AM598" s="178"/>
      <c r="AS598" s="40" t="s">
        <v>1543</v>
      </c>
      <c r="AT598" s="40"/>
      <c r="AU598" s="40" t="s">
        <v>3889</v>
      </c>
      <c r="AV598" s="40" t="s">
        <v>4473</v>
      </c>
      <c r="AW598" s="40" t="s">
        <v>125</v>
      </c>
    </row>
    <row r="599" spans="1:59" ht="13.5" customHeight="1" x14ac:dyDescent="0.25">
      <c r="A599" s="38"/>
      <c r="B599" s="38"/>
      <c r="C599" s="38"/>
      <c r="D599" s="38"/>
      <c r="E599" s="38"/>
      <c r="F599" s="38"/>
      <c r="G599" s="38"/>
      <c r="H599" s="38"/>
      <c r="I599" s="38"/>
      <c r="J599" s="38"/>
      <c r="K599" s="38"/>
      <c r="L599" s="38"/>
      <c r="M599" s="38"/>
      <c r="N599" s="38"/>
      <c r="O599" s="38"/>
      <c r="P599" s="38"/>
      <c r="Q599" s="38"/>
      <c r="R599" s="38"/>
      <c r="S599" s="77" t="s">
        <v>444</v>
      </c>
      <c r="T599" s="76" t="s">
        <v>601</v>
      </c>
      <c r="AD599" s="224" t="s">
        <v>278</v>
      </c>
      <c r="AE599" s="224" t="s">
        <v>2057</v>
      </c>
      <c r="AF599" s="225" t="s">
        <v>2052</v>
      </c>
      <c r="AG599" s="223" t="s">
        <v>2184</v>
      </c>
      <c r="AH599" s="199">
        <v>597</v>
      </c>
      <c r="AI599" s="191"/>
      <c r="AJ599" s="178"/>
      <c r="AK599" s="178"/>
      <c r="AL599" s="178"/>
      <c r="AM599" s="178"/>
      <c r="AS599" s="40" t="s">
        <v>1544</v>
      </c>
      <c r="AT599" s="40"/>
      <c r="AU599" s="40" t="s">
        <v>4093</v>
      </c>
      <c r="AV599" s="40" t="s">
        <v>4474</v>
      </c>
      <c r="AW599" s="40" t="s">
        <v>150</v>
      </c>
    </row>
    <row r="600" spans="1:59" ht="13.5" customHeight="1" x14ac:dyDescent="0.25">
      <c r="A600" s="38"/>
      <c r="B600" s="38"/>
      <c r="C600" s="38"/>
      <c r="D600" s="38"/>
      <c r="E600" s="38"/>
      <c r="F600" s="38"/>
      <c r="G600" s="38"/>
      <c r="H600" s="38"/>
      <c r="I600" s="38"/>
      <c r="J600" s="38"/>
      <c r="K600" s="38"/>
      <c r="L600" s="38"/>
      <c r="M600" s="38"/>
      <c r="N600" s="38"/>
      <c r="O600" s="38"/>
      <c r="P600" s="38"/>
      <c r="Q600" s="38"/>
      <c r="R600" s="38"/>
      <c r="S600" s="77" t="s">
        <v>4047</v>
      </c>
      <c r="T600" s="76"/>
      <c r="AD600" s="224" t="s">
        <v>278</v>
      </c>
      <c r="AE600" s="224" t="s">
        <v>727</v>
      </c>
      <c r="AF600" s="225" t="s">
        <v>2052</v>
      </c>
      <c r="AG600" s="223" t="s">
        <v>2246</v>
      </c>
      <c r="AH600" s="199">
        <v>598</v>
      </c>
      <c r="AI600" s="191"/>
      <c r="AJ600" s="178"/>
      <c r="AK600" s="178"/>
      <c r="AL600" s="178"/>
      <c r="AM600" s="178"/>
      <c r="AS600" s="40" t="s">
        <v>1207</v>
      </c>
      <c r="AT600" s="40"/>
      <c r="AU600" s="40" t="s">
        <v>3402</v>
      </c>
      <c r="AV600" s="40" t="s">
        <v>2016</v>
      </c>
      <c r="AW600" s="40"/>
    </row>
    <row r="601" spans="1:59" ht="13.5" customHeight="1" x14ac:dyDescent="0.25">
      <c r="A601" s="38"/>
      <c r="B601" s="38"/>
      <c r="C601" s="38"/>
      <c r="D601" s="38"/>
      <c r="E601" s="38"/>
      <c r="F601" s="38"/>
      <c r="G601" s="38"/>
      <c r="H601" s="38"/>
      <c r="I601" s="38"/>
      <c r="J601" s="38"/>
      <c r="K601" s="38"/>
      <c r="L601" s="38"/>
      <c r="M601" s="38"/>
      <c r="N601" s="38"/>
      <c r="O601" s="38"/>
      <c r="P601" s="38"/>
      <c r="Q601" s="38"/>
      <c r="R601" s="38"/>
      <c r="S601" s="77" t="s">
        <v>445</v>
      </c>
      <c r="T601" s="76" t="s">
        <v>565</v>
      </c>
      <c r="AD601" s="224" t="s">
        <v>278</v>
      </c>
      <c r="AE601" s="224" t="s">
        <v>656</v>
      </c>
      <c r="AF601" s="225" t="s">
        <v>2052</v>
      </c>
      <c r="AG601" s="223" t="s">
        <v>2594</v>
      </c>
      <c r="AH601" s="199">
        <v>599</v>
      </c>
      <c r="AI601" s="191"/>
      <c r="AJ601" s="178"/>
      <c r="AK601" s="178"/>
      <c r="AL601" s="178"/>
      <c r="AM601" s="178"/>
      <c r="AS601" s="40" t="s">
        <v>1545</v>
      </c>
      <c r="AT601" s="40"/>
      <c r="AU601" s="40" t="s">
        <v>3403</v>
      </c>
      <c r="AV601" s="40" t="s">
        <v>2017</v>
      </c>
      <c r="AW601" s="40"/>
    </row>
    <row r="602" spans="1:59" ht="13.5" customHeight="1" x14ac:dyDescent="0.25">
      <c r="A602" s="38"/>
      <c r="B602" s="38"/>
      <c r="C602" s="38"/>
      <c r="D602" s="38"/>
      <c r="E602" s="38"/>
      <c r="F602" s="38"/>
      <c r="G602" s="38"/>
      <c r="H602" s="38"/>
      <c r="I602" s="38"/>
      <c r="J602" s="38"/>
      <c r="K602" s="38"/>
      <c r="L602" s="38"/>
      <c r="M602" s="38"/>
      <c r="N602" s="38"/>
      <c r="O602" s="38"/>
      <c r="P602" s="38"/>
      <c r="Q602" s="38"/>
      <c r="R602" s="38"/>
      <c r="S602" s="77" t="s">
        <v>4048</v>
      </c>
      <c r="T602" s="76"/>
      <c r="AD602" s="224" t="s">
        <v>278</v>
      </c>
      <c r="AE602" s="224" t="s">
        <v>679</v>
      </c>
      <c r="AF602" s="225" t="s">
        <v>2052</v>
      </c>
      <c r="AG602" s="223" t="s">
        <v>2595</v>
      </c>
      <c r="AH602" s="199">
        <v>600</v>
      </c>
      <c r="AI602" s="191"/>
      <c r="AJ602" s="178"/>
      <c r="AK602" s="178"/>
      <c r="AL602" s="178"/>
      <c r="AM602" s="178"/>
      <c r="AS602" s="40" t="s">
        <v>1546</v>
      </c>
      <c r="AT602" s="40"/>
      <c r="AU602" s="40" t="s">
        <v>3892</v>
      </c>
      <c r="AV602" s="40" t="s">
        <v>4475</v>
      </c>
      <c r="AW602" s="40" t="s">
        <v>129</v>
      </c>
    </row>
    <row r="603" spans="1:59" ht="13.5" customHeight="1" x14ac:dyDescent="0.25">
      <c r="A603" s="38"/>
      <c r="B603" s="38"/>
      <c r="C603" s="38"/>
      <c r="D603" s="38"/>
      <c r="E603" s="38"/>
      <c r="F603" s="38"/>
      <c r="G603" s="38"/>
      <c r="H603" s="38"/>
      <c r="I603" s="38"/>
      <c r="J603" s="38"/>
      <c r="K603" s="38"/>
      <c r="L603" s="38"/>
      <c r="M603" s="38"/>
      <c r="N603" s="38"/>
      <c r="O603" s="38"/>
      <c r="P603" s="38"/>
      <c r="Q603" s="38"/>
      <c r="R603" s="38"/>
      <c r="S603" s="77" t="s">
        <v>3253</v>
      </c>
      <c r="T603" s="76"/>
      <c r="AD603" s="224" t="s">
        <v>278</v>
      </c>
      <c r="AE603" s="224" t="s">
        <v>657</v>
      </c>
      <c r="AF603" s="225" t="s">
        <v>2052</v>
      </c>
      <c r="AG603" s="223" t="s">
        <v>2255</v>
      </c>
      <c r="AH603" s="199">
        <v>601</v>
      </c>
      <c r="AI603" s="191"/>
      <c r="AJ603" s="178"/>
      <c r="AK603" s="178"/>
      <c r="AL603" s="178"/>
      <c r="AM603" s="178"/>
      <c r="AS603" s="40" t="s">
        <v>4641</v>
      </c>
      <c r="AT603" s="40"/>
      <c r="AU603" s="40" t="s">
        <v>4640</v>
      </c>
      <c r="AV603" s="40" t="s">
        <v>4642</v>
      </c>
      <c r="AW603" s="40"/>
    </row>
    <row r="604" spans="1:59" ht="13.5" customHeight="1" x14ac:dyDescent="0.25">
      <c r="A604" s="38"/>
      <c r="B604" s="38"/>
      <c r="C604" s="38"/>
      <c r="D604" s="38"/>
      <c r="E604" s="38"/>
      <c r="F604" s="38"/>
      <c r="G604" s="38"/>
      <c r="H604" s="38"/>
      <c r="I604" s="38"/>
      <c r="J604" s="38"/>
      <c r="K604" s="38"/>
      <c r="L604" s="38"/>
      <c r="M604" s="38"/>
      <c r="N604" s="38"/>
      <c r="O604" s="38"/>
      <c r="P604" s="38"/>
      <c r="Q604" s="38"/>
      <c r="R604" s="38"/>
      <c r="S604" s="77" t="s">
        <v>4049</v>
      </c>
      <c r="T604" s="76"/>
      <c r="AD604" s="224" t="s">
        <v>278</v>
      </c>
      <c r="AE604" s="224" t="s">
        <v>633</v>
      </c>
      <c r="AF604" s="225" t="s">
        <v>2052</v>
      </c>
      <c r="AG604" s="223" t="s">
        <v>2596</v>
      </c>
      <c r="AH604" s="199">
        <v>602</v>
      </c>
      <c r="AI604" s="191"/>
      <c r="AJ604" s="178"/>
      <c r="AK604" s="178"/>
      <c r="AL604" s="178"/>
      <c r="AM604" s="178"/>
      <c r="AS604" s="40" t="s">
        <v>3404</v>
      </c>
      <c r="AT604" s="40"/>
      <c r="AU604" s="40" t="s">
        <v>3405</v>
      </c>
      <c r="AV604" s="40" t="s">
        <v>3406</v>
      </c>
      <c r="AW604" s="40" t="s">
        <v>2766</v>
      </c>
    </row>
    <row r="605" spans="1:59" ht="13.5" customHeight="1" x14ac:dyDescent="0.25">
      <c r="A605" s="38"/>
      <c r="B605" s="38"/>
      <c r="C605" s="38"/>
      <c r="D605" s="38"/>
      <c r="E605" s="38"/>
      <c r="F605" s="38"/>
      <c r="G605" s="38"/>
      <c r="H605" s="38"/>
      <c r="I605" s="38"/>
      <c r="J605" s="38"/>
      <c r="K605" s="38"/>
      <c r="L605" s="38"/>
      <c r="M605" s="38"/>
      <c r="N605" s="38"/>
      <c r="O605" s="38"/>
      <c r="P605" s="38"/>
      <c r="Q605" s="38"/>
      <c r="R605" s="38"/>
      <c r="S605" s="77" t="s">
        <v>4050</v>
      </c>
      <c r="T605" s="76"/>
      <c r="AD605" s="224" t="s">
        <v>278</v>
      </c>
      <c r="AE605" s="224" t="s">
        <v>708</v>
      </c>
      <c r="AF605" s="225" t="s">
        <v>2052</v>
      </c>
      <c r="AG605" s="223" t="s">
        <v>2597</v>
      </c>
      <c r="AH605" s="199">
        <v>603</v>
      </c>
      <c r="AI605" s="191"/>
      <c r="AJ605" s="178"/>
      <c r="AK605" s="178"/>
      <c r="AL605" s="178"/>
      <c r="AM605" s="178"/>
      <c r="AS605" s="40" t="s">
        <v>3407</v>
      </c>
      <c r="AT605" s="40"/>
      <c r="AU605" s="40" t="s">
        <v>499</v>
      </c>
      <c r="AV605" s="40" t="s">
        <v>3408</v>
      </c>
      <c r="AW605" s="40" t="s">
        <v>2773</v>
      </c>
    </row>
    <row r="606" spans="1:59" ht="13.5" customHeight="1" x14ac:dyDescent="0.25">
      <c r="A606" s="38"/>
      <c r="B606" s="38"/>
      <c r="C606" s="38"/>
      <c r="D606" s="38"/>
      <c r="E606" s="38"/>
      <c r="F606" s="38"/>
      <c r="G606" s="38"/>
      <c r="H606" s="38"/>
      <c r="I606" s="38"/>
      <c r="J606" s="38"/>
      <c r="K606" s="38"/>
      <c r="L606" s="38"/>
      <c r="M606" s="38"/>
      <c r="N606" s="38"/>
      <c r="O606" s="38"/>
      <c r="P606" s="38"/>
      <c r="Q606" s="38"/>
      <c r="R606" s="38"/>
      <c r="S606" s="77" t="s">
        <v>4051</v>
      </c>
      <c r="T606" s="76"/>
      <c r="AD606" s="224" t="s">
        <v>278</v>
      </c>
      <c r="AE606" s="224" t="s">
        <v>710</v>
      </c>
      <c r="AF606" s="225" t="s">
        <v>2052</v>
      </c>
      <c r="AG606" s="223" t="s">
        <v>2598</v>
      </c>
      <c r="AH606" s="199">
        <v>604</v>
      </c>
      <c r="AI606" s="191"/>
      <c r="AJ606" s="178"/>
      <c r="AK606" s="178"/>
      <c r="AL606" s="178"/>
      <c r="AM606" s="178"/>
      <c r="AS606" s="40" t="s">
        <v>3409</v>
      </c>
      <c r="AT606" s="40"/>
      <c r="AU606" s="40" t="s">
        <v>501</v>
      </c>
      <c r="AV606" s="40" t="s">
        <v>4476</v>
      </c>
      <c r="AW606" s="40" t="s">
        <v>2773</v>
      </c>
    </row>
    <row r="607" spans="1:59" ht="13.5" customHeight="1" x14ac:dyDescent="0.25">
      <c r="A607" s="38"/>
      <c r="B607" s="38"/>
      <c r="C607" s="38"/>
      <c r="D607" s="38"/>
      <c r="E607" s="38"/>
      <c r="F607" s="38"/>
      <c r="G607" s="38"/>
      <c r="H607" s="38"/>
      <c r="I607" s="38"/>
      <c r="J607" s="38"/>
      <c r="K607" s="38"/>
      <c r="L607" s="38"/>
      <c r="M607" s="38"/>
      <c r="N607" s="38"/>
      <c r="O607" s="38"/>
      <c r="P607" s="38"/>
      <c r="Q607" s="38"/>
      <c r="R607" s="38"/>
      <c r="S607" s="77" t="s">
        <v>446</v>
      </c>
      <c r="T607" s="76" t="s">
        <v>549</v>
      </c>
      <c r="AD607" s="224" t="s">
        <v>278</v>
      </c>
      <c r="AE607" s="224" t="s">
        <v>687</v>
      </c>
      <c r="AF607" s="225" t="s">
        <v>2052</v>
      </c>
      <c r="AG607" s="223" t="s">
        <v>2599</v>
      </c>
      <c r="AH607" s="199">
        <v>605</v>
      </c>
      <c r="AI607" s="191"/>
      <c r="AJ607" s="178"/>
      <c r="AK607" s="178"/>
      <c r="AL607" s="178"/>
      <c r="AM607" s="178"/>
      <c r="AS607" s="40" t="s">
        <v>1547</v>
      </c>
      <c r="AT607" s="40"/>
      <c r="AU607" s="40" t="s">
        <v>3410</v>
      </c>
      <c r="AV607" s="40" t="s">
        <v>2018</v>
      </c>
      <c r="AW607" s="40"/>
    </row>
    <row r="608" spans="1:59" ht="13.5" customHeight="1" x14ac:dyDescent="0.25">
      <c r="A608" s="38"/>
      <c r="B608" s="38"/>
      <c r="C608" s="38"/>
      <c r="D608" s="38"/>
      <c r="E608" s="38"/>
      <c r="F608" s="38"/>
      <c r="G608" s="38"/>
      <c r="H608" s="38"/>
      <c r="I608" s="38"/>
      <c r="J608" s="38"/>
      <c r="K608" s="38"/>
      <c r="L608" s="38"/>
      <c r="M608" s="38"/>
      <c r="N608" s="38"/>
      <c r="O608" s="38"/>
      <c r="P608" s="38"/>
      <c r="Q608" s="38"/>
      <c r="R608" s="38"/>
      <c r="S608" s="77" t="s">
        <v>447</v>
      </c>
      <c r="T608" s="76" t="s">
        <v>549</v>
      </c>
      <c r="AD608" s="224" t="s">
        <v>278</v>
      </c>
      <c r="AE608" s="224" t="s">
        <v>2058</v>
      </c>
      <c r="AF608" s="225" t="s">
        <v>2053</v>
      </c>
      <c r="AG608" s="223" t="s">
        <v>2248</v>
      </c>
      <c r="AH608" s="199">
        <v>606</v>
      </c>
      <c r="AI608" s="191"/>
      <c r="AJ608" s="178"/>
      <c r="AK608" s="178"/>
      <c r="AL608" s="178"/>
      <c r="AM608" s="178"/>
      <c r="AS608" s="40" t="s">
        <v>1548</v>
      </c>
      <c r="AT608" s="40"/>
      <c r="AU608" s="40" t="s">
        <v>500</v>
      </c>
      <c r="AV608" s="40" t="s">
        <v>4477</v>
      </c>
      <c r="AW608" s="40" t="s">
        <v>140</v>
      </c>
    </row>
    <row r="609" spans="1:49" ht="13.5" customHeight="1" x14ac:dyDescent="0.25">
      <c r="A609" s="38"/>
      <c r="B609" s="38"/>
      <c r="C609" s="38"/>
      <c r="D609" s="38"/>
      <c r="E609" s="38"/>
      <c r="F609" s="38"/>
      <c r="G609" s="38"/>
      <c r="H609" s="38"/>
      <c r="I609" s="38"/>
      <c r="J609" s="38"/>
      <c r="K609" s="38"/>
      <c r="L609" s="38"/>
      <c r="M609" s="38"/>
      <c r="N609" s="38"/>
      <c r="O609" s="38"/>
      <c r="P609" s="38"/>
      <c r="Q609" s="38"/>
      <c r="R609" s="38"/>
      <c r="S609" s="77" t="s">
        <v>4052</v>
      </c>
      <c r="T609" s="76"/>
      <c r="AD609" s="224" t="s">
        <v>278</v>
      </c>
      <c r="AE609" s="224" t="s">
        <v>680</v>
      </c>
      <c r="AF609" s="225" t="s">
        <v>2053</v>
      </c>
      <c r="AG609" s="223" t="s">
        <v>2600</v>
      </c>
      <c r="AH609" s="199">
        <v>607</v>
      </c>
      <c r="AI609" s="191"/>
      <c r="AJ609" s="178"/>
      <c r="AK609" s="178"/>
      <c r="AL609" s="178"/>
      <c r="AM609" s="178"/>
      <c r="AS609" s="40" t="s">
        <v>1549</v>
      </c>
      <c r="AT609" s="40"/>
      <c r="AU609" s="40" t="s">
        <v>4100</v>
      </c>
      <c r="AV609" s="40" t="s">
        <v>4478</v>
      </c>
      <c r="AW609" s="40" t="s">
        <v>96</v>
      </c>
    </row>
    <row r="610" spans="1:49" ht="13.5" customHeight="1" x14ac:dyDescent="0.25">
      <c r="A610" s="38"/>
      <c r="B610" s="38"/>
      <c r="C610" s="38"/>
      <c r="D610" s="38"/>
      <c r="E610" s="38"/>
      <c r="F610" s="38"/>
      <c r="G610" s="38"/>
      <c r="H610" s="38"/>
      <c r="I610" s="38"/>
      <c r="J610" s="38"/>
      <c r="K610" s="38"/>
      <c r="L610" s="38"/>
      <c r="M610" s="38"/>
      <c r="N610" s="38"/>
      <c r="O610" s="38"/>
      <c r="P610" s="38"/>
      <c r="Q610" s="38"/>
      <c r="R610" s="38"/>
      <c r="S610" s="77" t="s">
        <v>448</v>
      </c>
      <c r="T610" s="76" t="s">
        <v>549</v>
      </c>
      <c r="AD610" s="224" t="s">
        <v>278</v>
      </c>
      <c r="AE610" s="224" t="s">
        <v>712</v>
      </c>
      <c r="AF610" s="225" t="s">
        <v>2053</v>
      </c>
      <c r="AG610" s="223" t="s">
        <v>2601</v>
      </c>
      <c r="AH610" s="199">
        <v>608</v>
      </c>
      <c r="AI610" s="191"/>
      <c r="AJ610" s="178"/>
      <c r="AK610" s="178"/>
      <c r="AL610" s="178"/>
      <c r="AM610" s="178"/>
      <c r="AS610" s="40" t="s">
        <v>3411</v>
      </c>
      <c r="AT610" s="40"/>
      <c r="AU610" s="40" t="s">
        <v>3412</v>
      </c>
      <c r="AV610" s="40" t="s">
        <v>3413</v>
      </c>
      <c r="AW610" s="40" t="s">
        <v>2766</v>
      </c>
    </row>
    <row r="611" spans="1:49" ht="13.5" customHeight="1" x14ac:dyDescent="0.25">
      <c r="A611" s="38"/>
      <c r="B611" s="38"/>
      <c r="C611" s="38"/>
      <c r="D611" s="38"/>
      <c r="E611" s="38"/>
      <c r="F611" s="38"/>
      <c r="G611" s="38"/>
      <c r="H611" s="38"/>
      <c r="I611" s="38"/>
      <c r="J611" s="38"/>
      <c r="K611" s="38"/>
      <c r="L611" s="38"/>
      <c r="M611" s="38"/>
      <c r="N611" s="38"/>
      <c r="O611" s="38"/>
      <c r="P611" s="38"/>
      <c r="Q611" s="38"/>
      <c r="R611" s="38"/>
      <c r="S611" s="77" t="s">
        <v>4053</v>
      </c>
      <c r="T611" s="76"/>
      <c r="AD611" s="224" t="s">
        <v>278</v>
      </c>
      <c r="AE611" s="224" t="s">
        <v>2059</v>
      </c>
      <c r="AF611" s="225" t="s">
        <v>2093</v>
      </c>
      <c r="AG611" s="223" t="s">
        <v>2436</v>
      </c>
      <c r="AH611" s="199">
        <v>609</v>
      </c>
      <c r="AI611" s="191"/>
      <c r="AJ611" s="178"/>
      <c r="AK611" s="178"/>
      <c r="AL611" s="178"/>
      <c r="AM611" s="178"/>
      <c r="AS611" s="40" t="s">
        <v>1208</v>
      </c>
      <c r="AT611" s="40"/>
      <c r="AU611" s="40" t="s">
        <v>4101</v>
      </c>
      <c r="AV611" s="40" t="s">
        <v>4479</v>
      </c>
      <c r="AW611" s="40" t="s">
        <v>207</v>
      </c>
    </row>
    <row r="612" spans="1:49" ht="13.5" customHeight="1" x14ac:dyDescent="0.25">
      <c r="A612" s="38"/>
      <c r="B612" s="38"/>
      <c r="C612" s="38"/>
      <c r="D612" s="38"/>
      <c r="E612" s="38"/>
      <c r="F612" s="38"/>
      <c r="G612" s="38"/>
      <c r="H612" s="38"/>
      <c r="I612" s="38"/>
      <c r="J612" s="38"/>
      <c r="K612" s="38"/>
      <c r="L612" s="38"/>
      <c r="M612" s="38"/>
      <c r="N612" s="38"/>
      <c r="O612" s="38"/>
      <c r="P612" s="38"/>
      <c r="Q612" s="38"/>
      <c r="R612" s="38"/>
      <c r="S612" s="77" t="s">
        <v>449</v>
      </c>
      <c r="T612" s="76" t="s">
        <v>562</v>
      </c>
      <c r="AD612" s="224" t="s">
        <v>278</v>
      </c>
      <c r="AE612" s="224" t="s">
        <v>2602</v>
      </c>
      <c r="AF612" s="225" t="s">
        <v>2093</v>
      </c>
      <c r="AG612" s="223" t="s">
        <v>2603</v>
      </c>
      <c r="AH612" s="199">
        <v>610</v>
      </c>
      <c r="AI612" s="191"/>
      <c r="AJ612" s="178"/>
      <c r="AK612" s="178"/>
      <c r="AL612" s="178"/>
      <c r="AM612" s="178"/>
      <c r="AS612" s="40" t="s">
        <v>1550</v>
      </c>
      <c r="AT612" s="40"/>
      <c r="AU612" s="40" t="s">
        <v>4106</v>
      </c>
      <c r="AV612" s="40" t="s">
        <v>4480</v>
      </c>
      <c r="AW612" s="40" t="s">
        <v>165</v>
      </c>
    </row>
    <row r="613" spans="1:49" ht="13.5" customHeight="1" x14ac:dyDescent="0.25">
      <c r="A613" s="38"/>
      <c r="B613" s="38"/>
      <c r="C613" s="38"/>
      <c r="D613" s="38"/>
      <c r="E613" s="38"/>
      <c r="F613" s="38"/>
      <c r="G613" s="38"/>
      <c r="H613" s="38"/>
      <c r="I613" s="38"/>
      <c r="J613" s="38"/>
      <c r="K613" s="38"/>
      <c r="L613" s="38"/>
      <c r="M613" s="38"/>
      <c r="N613" s="38"/>
      <c r="O613" s="38"/>
      <c r="P613" s="38"/>
      <c r="Q613" s="38"/>
      <c r="R613" s="38"/>
      <c r="S613" s="77" t="s">
        <v>450</v>
      </c>
      <c r="T613" s="76" t="s">
        <v>549</v>
      </c>
      <c r="AD613" s="224" t="s">
        <v>278</v>
      </c>
      <c r="AE613" s="224" t="s">
        <v>661</v>
      </c>
      <c r="AF613" s="225" t="s">
        <v>2093</v>
      </c>
      <c r="AG613" s="223" t="s">
        <v>2604</v>
      </c>
      <c r="AH613" s="199">
        <v>611</v>
      </c>
      <c r="AI613" s="191"/>
      <c r="AJ613" s="178"/>
      <c r="AK613" s="178"/>
      <c r="AL613" s="178"/>
      <c r="AM613" s="178"/>
      <c r="AS613" s="40" t="s">
        <v>1551</v>
      </c>
      <c r="AT613" s="40"/>
      <c r="AU613" s="40" t="s">
        <v>4112</v>
      </c>
      <c r="AV613" s="40" t="s">
        <v>4481</v>
      </c>
      <c r="AW613" s="40" t="s">
        <v>220</v>
      </c>
    </row>
    <row r="614" spans="1:49" ht="13.5" customHeight="1" x14ac:dyDescent="0.25">
      <c r="A614" s="38"/>
      <c r="B614" s="38"/>
      <c r="C614" s="38"/>
      <c r="D614" s="38"/>
      <c r="E614" s="38"/>
      <c r="F614" s="38"/>
      <c r="G614" s="38"/>
      <c r="H614" s="38"/>
      <c r="I614" s="38"/>
      <c r="J614" s="38"/>
      <c r="K614" s="38"/>
      <c r="L614" s="38"/>
      <c r="M614" s="38"/>
      <c r="N614" s="38"/>
      <c r="O614" s="38"/>
      <c r="P614" s="38"/>
      <c r="Q614" s="38"/>
      <c r="R614" s="38"/>
      <c r="S614" s="77" t="s">
        <v>3284</v>
      </c>
      <c r="T614" s="76"/>
      <c r="AD614" s="224" t="s">
        <v>278</v>
      </c>
      <c r="AE614" s="224" t="s">
        <v>713</v>
      </c>
      <c r="AF614" s="225" t="s">
        <v>2093</v>
      </c>
      <c r="AG614" s="223" t="s">
        <v>2605</v>
      </c>
      <c r="AH614" s="199">
        <v>612</v>
      </c>
      <c r="AI614" s="191"/>
      <c r="AJ614" s="178"/>
      <c r="AK614" s="178"/>
      <c r="AL614" s="178"/>
      <c r="AM614" s="178"/>
      <c r="AS614" s="40" t="s">
        <v>3414</v>
      </c>
      <c r="AT614" s="40"/>
      <c r="AU614" s="40" t="s">
        <v>3415</v>
      </c>
      <c r="AV614" s="40" t="s">
        <v>3416</v>
      </c>
      <c r="AW614" s="40" t="s">
        <v>2770</v>
      </c>
    </row>
    <row r="615" spans="1:49" ht="13.5" customHeight="1" x14ac:dyDescent="0.25">
      <c r="A615" s="38"/>
      <c r="B615" s="38"/>
      <c r="C615" s="38"/>
      <c r="D615" s="38"/>
      <c r="E615" s="38"/>
      <c r="F615" s="38"/>
      <c r="G615" s="38"/>
      <c r="H615" s="38"/>
      <c r="I615" s="38"/>
      <c r="J615" s="38"/>
      <c r="K615" s="38"/>
      <c r="L615" s="38"/>
      <c r="M615" s="38"/>
      <c r="N615" s="38"/>
      <c r="O615" s="38"/>
      <c r="P615" s="38"/>
      <c r="Q615" s="38"/>
      <c r="R615" s="38"/>
      <c r="S615" s="77" t="s">
        <v>451</v>
      </c>
      <c r="T615" s="76" t="s">
        <v>562</v>
      </c>
      <c r="AD615" s="224" t="s">
        <v>278</v>
      </c>
      <c r="AE615" s="224" t="s">
        <v>2060</v>
      </c>
      <c r="AF615" s="225" t="s">
        <v>2093</v>
      </c>
      <c r="AG615" s="223" t="s">
        <v>2606</v>
      </c>
      <c r="AH615" s="199">
        <v>613</v>
      </c>
      <c r="AI615" s="191"/>
      <c r="AJ615" s="178"/>
      <c r="AK615" s="178"/>
      <c r="AL615" s="178"/>
      <c r="AM615" s="178"/>
      <c r="AS615" s="40" t="s">
        <v>1552</v>
      </c>
      <c r="AT615" s="40"/>
      <c r="AU615" s="40" t="s">
        <v>4110</v>
      </c>
      <c r="AV615" s="40" t="s">
        <v>4482</v>
      </c>
      <c r="AW615" s="40" t="s">
        <v>157</v>
      </c>
    </row>
    <row r="616" spans="1:49" ht="13.5" customHeight="1" x14ac:dyDescent="0.25">
      <c r="A616" s="38"/>
      <c r="B616" s="38"/>
      <c r="C616" s="38"/>
      <c r="D616" s="38"/>
      <c r="E616" s="38"/>
      <c r="F616" s="38"/>
      <c r="G616" s="38"/>
      <c r="H616" s="38"/>
      <c r="I616" s="38"/>
      <c r="J616" s="38"/>
      <c r="K616" s="38"/>
      <c r="L616" s="38"/>
      <c r="M616" s="38"/>
      <c r="N616" s="38"/>
      <c r="O616" s="38"/>
      <c r="P616" s="38"/>
      <c r="Q616" s="38"/>
      <c r="R616" s="38"/>
      <c r="S616" s="77" t="s">
        <v>3259</v>
      </c>
      <c r="T616" s="76"/>
      <c r="AD616" s="224" t="s">
        <v>278</v>
      </c>
      <c r="AE616" s="224" t="s">
        <v>621</v>
      </c>
      <c r="AF616" s="225" t="s">
        <v>2144</v>
      </c>
      <c r="AG616" s="223" t="s">
        <v>2145</v>
      </c>
      <c r="AH616" s="199">
        <v>614</v>
      </c>
      <c r="AI616" s="191"/>
      <c r="AJ616" s="178"/>
      <c r="AK616" s="178"/>
      <c r="AL616" s="178"/>
      <c r="AM616" s="178"/>
      <c r="AS616" s="40" t="s">
        <v>3417</v>
      </c>
      <c r="AT616" s="40"/>
      <c r="AU616" s="40" t="s">
        <v>3418</v>
      </c>
      <c r="AV616" s="40" t="s">
        <v>3419</v>
      </c>
      <c r="AW616" s="40" t="s">
        <v>2748</v>
      </c>
    </row>
    <row r="617" spans="1:49" ht="13.5" customHeight="1" x14ac:dyDescent="0.25">
      <c r="A617" s="38"/>
      <c r="B617" s="38"/>
      <c r="C617" s="38"/>
      <c r="D617" s="38"/>
      <c r="E617" s="38"/>
      <c r="F617" s="38"/>
      <c r="G617" s="38"/>
      <c r="H617" s="38"/>
      <c r="I617" s="38"/>
      <c r="J617" s="38"/>
      <c r="K617" s="38"/>
      <c r="L617" s="38"/>
      <c r="M617" s="38"/>
      <c r="N617" s="38"/>
      <c r="O617" s="38"/>
      <c r="P617" s="38"/>
      <c r="Q617" s="38"/>
      <c r="R617" s="38"/>
      <c r="S617" s="77" t="s">
        <v>452</v>
      </c>
      <c r="T617" s="76" t="s">
        <v>549</v>
      </c>
      <c r="AD617" s="224" t="s">
        <v>276</v>
      </c>
      <c r="AE617" s="224" t="s">
        <v>3629</v>
      </c>
      <c r="AF617" s="225" t="s">
        <v>2123</v>
      </c>
      <c r="AG617" s="223" t="s">
        <v>3630</v>
      </c>
      <c r="AH617" s="199">
        <v>615</v>
      </c>
      <c r="AI617" s="191"/>
      <c r="AJ617" s="178"/>
      <c r="AK617" s="178"/>
      <c r="AL617" s="178"/>
      <c r="AM617" s="178"/>
      <c r="AS617" s="40" t="s">
        <v>1553</v>
      </c>
      <c r="AT617" s="40"/>
      <c r="AU617" s="40" t="s">
        <v>3891</v>
      </c>
      <c r="AV617" s="40" t="s">
        <v>4483</v>
      </c>
      <c r="AW617" s="40" t="s">
        <v>158</v>
      </c>
    </row>
    <row r="618" spans="1:49" ht="13.5" customHeight="1" x14ac:dyDescent="0.25">
      <c r="A618" s="38"/>
      <c r="B618" s="38"/>
      <c r="C618" s="38"/>
      <c r="D618" s="38"/>
      <c r="E618" s="38"/>
      <c r="F618" s="38"/>
      <c r="G618" s="38"/>
      <c r="H618" s="38"/>
      <c r="I618" s="38"/>
      <c r="J618" s="38"/>
      <c r="K618" s="38"/>
      <c r="L618" s="38"/>
      <c r="M618" s="38"/>
      <c r="N618" s="38"/>
      <c r="O618" s="38"/>
      <c r="P618" s="38"/>
      <c r="Q618" s="38"/>
      <c r="R618" s="38"/>
      <c r="S618" s="77" t="s">
        <v>3261</v>
      </c>
      <c r="T618" s="76"/>
      <c r="AD618" s="224" t="s">
        <v>276</v>
      </c>
      <c r="AE618" s="224" t="s">
        <v>689</v>
      </c>
      <c r="AF618" s="225" t="s">
        <v>2121</v>
      </c>
      <c r="AG618" s="223" t="s">
        <v>2607</v>
      </c>
      <c r="AH618" s="199">
        <v>616</v>
      </c>
      <c r="AI618" s="191"/>
      <c r="AJ618" s="178"/>
      <c r="AK618" s="178"/>
      <c r="AL618" s="178"/>
      <c r="AM618" s="178"/>
      <c r="AS618" s="40" t="s">
        <v>3420</v>
      </c>
      <c r="AT618" s="40"/>
      <c r="AU618" s="40" t="s">
        <v>3421</v>
      </c>
      <c r="AV618" s="40" t="s">
        <v>3422</v>
      </c>
      <c r="AW618" s="40" t="s">
        <v>2770</v>
      </c>
    </row>
    <row r="619" spans="1:49" ht="13.5" customHeight="1" x14ac:dyDescent="0.25">
      <c r="A619" s="38"/>
      <c r="B619" s="38"/>
      <c r="C619" s="38"/>
      <c r="D619" s="38"/>
      <c r="E619" s="38"/>
      <c r="F619" s="38"/>
      <c r="G619" s="38"/>
      <c r="H619" s="38"/>
      <c r="I619" s="38"/>
      <c r="J619" s="38"/>
      <c r="K619" s="38"/>
      <c r="L619" s="38"/>
      <c r="M619" s="38"/>
      <c r="N619" s="38"/>
      <c r="O619" s="38"/>
      <c r="P619" s="38"/>
      <c r="Q619" s="38"/>
      <c r="R619" s="38"/>
      <c r="S619" s="77" t="s">
        <v>3317</v>
      </c>
      <c r="T619" s="76"/>
      <c r="AD619" s="224" t="s">
        <v>276</v>
      </c>
      <c r="AE619" s="224" t="s">
        <v>624</v>
      </c>
      <c r="AF619" s="225" t="s">
        <v>2078</v>
      </c>
      <c r="AG619" s="223" t="s">
        <v>2146</v>
      </c>
      <c r="AH619" s="199">
        <v>617</v>
      </c>
      <c r="AI619" s="191"/>
      <c r="AJ619" s="178"/>
      <c r="AK619" s="178"/>
      <c r="AL619" s="178"/>
      <c r="AM619" s="178"/>
      <c r="AS619" s="40" t="s">
        <v>3423</v>
      </c>
      <c r="AT619" s="40"/>
      <c r="AU619" s="40" t="s">
        <v>3424</v>
      </c>
      <c r="AV619" s="40" t="s">
        <v>3425</v>
      </c>
      <c r="AW619" s="40" t="s">
        <v>2770</v>
      </c>
    </row>
    <row r="620" spans="1:49" ht="13.5" customHeight="1" x14ac:dyDescent="0.25">
      <c r="A620" s="38"/>
      <c r="B620" s="38"/>
      <c r="C620" s="38"/>
      <c r="D620" s="38"/>
      <c r="E620" s="38"/>
      <c r="F620" s="38"/>
      <c r="G620" s="38"/>
      <c r="H620" s="38"/>
      <c r="I620" s="38"/>
      <c r="J620" s="38"/>
      <c r="K620" s="38"/>
      <c r="L620" s="38"/>
      <c r="M620" s="38"/>
      <c r="N620" s="38"/>
      <c r="O620" s="38"/>
      <c r="P620" s="38"/>
      <c r="Q620" s="38"/>
      <c r="R620" s="38"/>
      <c r="S620" s="77" t="s">
        <v>3242</v>
      </c>
      <c r="T620" s="76"/>
      <c r="AD620" s="224" t="s">
        <v>276</v>
      </c>
      <c r="AE620" s="224" t="s">
        <v>629</v>
      </c>
      <c r="AF620" s="225" t="s">
        <v>2078</v>
      </c>
      <c r="AG620" s="223" t="s">
        <v>2608</v>
      </c>
      <c r="AH620" s="199">
        <v>618</v>
      </c>
      <c r="AI620" s="191"/>
      <c r="AJ620" s="178"/>
      <c r="AK620" s="178"/>
      <c r="AL620" s="178"/>
      <c r="AM620" s="178"/>
      <c r="AS620" s="40" t="s">
        <v>1554</v>
      </c>
      <c r="AT620" s="40"/>
      <c r="AU620" s="40" t="s">
        <v>4092</v>
      </c>
      <c r="AV620" s="40" t="s">
        <v>4484</v>
      </c>
      <c r="AW620" s="40" t="s">
        <v>251</v>
      </c>
    </row>
    <row r="621" spans="1:49" ht="13.5" customHeight="1" x14ac:dyDescent="0.25">
      <c r="A621" s="38"/>
      <c r="B621" s="38"/>
      <c r="C621" s="38"/>
      <c r="D621" s="38"/>
      <c r="E621" s="38"/>
      <c r="F621" s="38"/>
      <c r="G621" s="38"/>
      <c r="H621" s="38"/>
      <c r="I621" s="38"/>
      <c r="J621" s="38"/>
      <c r="K621" s="38"/>
      <c r="L621" s="38"/>
      <c r="M621" s="38"/>
      <c r="N621" s="38"/>
      <c r="O621" s="38"/>
      <c r="P621" s="38"/>
      <c r="Q621" s="38"/>
      <c r="R621" s="38"/>
      <c r="S621" s="77" t="s">
        <v>453</v>
      </c>
      <c r="T621" s="76" t="s">
        <v>603</v>
      </c>
      <c r="AD621" s="224" t="s">
        <v>276</v>
      </c>
      <c r="AE621" s="224" t="s">
        <v>3631</v>
      </c>
      <c r="AF621" s="225" t="s">
        <v>2078</v>
      </c>
      <c r="AG621" s="223" t="s">
        <v>3632</v>
      </c>
      <c r="AH621" s="199">
        <v>619</v>
      </c>
      <c r="AI621" s="191"/>
      <c r="AJ621" s="178"/>
      <c r="AK621" s="178"/>
      <c r="AL621" s="178"/>
      <c r="AM621" s="178"/>
      <c r="AS621" s="40" t="s">
        <v>1555</v>
      </c>
      <c r="AT621" s="40"/>
      <c r="AU621" s="40" t="s">
        <v>3890</v>
      </c>
      <c r="AV621" s="40" t="s">
        <v>4485</v>
      </c>
      <c r="AW621" s="40" t="s">
        <v>217</v>
      </c>
    </row>
    <row r="622" spans="1:49" ht="13.5" customHeight="1" x14ac:dyDescent="0.25">
      <c r="A622" s="38"/>
      <c r="B622" s="38"/>
      <c r="C622" s="38"/>
      <c r="D622" s="38"/>
      <c r="E622" s="38"/>
      <c r="F622" s="38"/>
      <c r="G622" s="38"/>
      <c r="H622" s="38"/>
      <c r="I622" s="38"/>
      <c r="J622" s="38"/>
      <c r="K622" s="38"/>
      <c r="L622" s="38"/>
      <c r="M622" s="38"/>
      <c r="N622" s="38"/>
      <c r="O622" s="38"/>
      <c r="P622" s="38"/>
      <c r="Q622" s="38"/>
      <c r="R622" s="38"/>
      <c r="S622" s="77" t="s">
        <v>3256</v>
      </c>
      <c r="T622" s="76"/>
      <c r="AD622" s="224" t="s">
        <v>276</v>
      </c>
      <c r="AE622" s="218" t="s">
        <v>2057</v>
      </c>
      <c r="AF622" s="225" t="s">
        <v>2078</v>
      </c>
      <c r="AG622" s="223" t="s">
        <v>2319</v>
      </c>
      <c r="AH622" s="199">
        <v>620</v>
      </c>
      <c r="AI622" s="191"/>
      <c r="AJ622" s="178"/>
      <c r="AK622" s="178"/>
      <c r="AL622" s="178"/>
      <c r="AM622" s="178"/>
      <c r="AS622" s="40" t="s">
        <v>3426</v>
      </c>
      <c r="AT622" s="40"/>
      <c r="AU622" s="40" t="s">
        <v>3427</v>
      </c>
      <c r="AV622" s="40" t="s">
        <v>3428</v>
      </c>
      <c r="AW622" s="40" t="s">
        <v>2770</v>
      </c>
    </row>
    <row r="623" spans="1:49" ht="13.5" customHeight="1" x14ac:dyDescent="0.25">
      <c r="A623" s="38"/>
      <c r="B623" s="38"/>
      <c r="C623" s="38"/>
      <c r="D623" s="38"/>
      <c r="E623" s="38"/>
      <c r="F623" s="38"/>
      <c r="G623" s="38"/>
      <c r="H623" s="38"/>
      <c r="I623" s="38"/>
      <c r="J623" s="38"/>
      <c r="K623" s="38"/>
      <c r="L623" s="38"/>
      <c r="M623" s="38"/>
      <c r="N623" s="38"/>
      <c r="O623" s="38"/>
      <c r="P623" s="38"/>
      <c r="Q623" s="38"/>
      <c r="R623" s="38"/>
      <c r="S623" s="77" t="s">
        <v>454</v>
      </c>
      <c r="T623" s="76" t="s">
        <v>552</v>
      </c>
      <c r="AD623" s="224" t="s">
        <v>276</v>
      </c>
      <c r="AE623" s="224" t="s">
        <v>2057</v>
      </c>
      <c r="AF623" s="225" t="s">
        <v>2084</v>
      </c>
      <c r="AG623" s="223" t="s">
        <v>3561</v>
      </c>
      <c r="AH623" s="199">
        <v>621</v>
      </c>
      <c r="AI623" s="191"/>
      <c r="AJ623" s="178"/>
      <c r="AK623" s="178"/>
      <c r="AL623" s="178"/>
      <c r="AM623" s="178"/>
      <c r="AS623" s="40" t="s">
        <v>1209</v>
      </c>
      <c r="AT623" s="40"/>
      <c r="AU623" s="40" t="s">
        <v>4103</v>
      </c>
      <c r="AV623" s="40" t="s">
        <v>4486</v>
      </c>
      <c r="AW623" s="40" t="s">
        <v>1556</v>
      </c>
    </row>
    <row r="624" spans="1:49" ht="13.5" customHeight="1" x14ac:dyDescent="0.25">
      <c r="A624" s="38"/>
      <c r="B624" s="38"/>
      <c r="C624" s="38"/>
      <c r="D624" s="38"/>
      <c r="E624" s="38"/>
      <c r="F624" s="38"/>
      <c r="G624" s="38"/>
      <c r="H624" s="38"/>
      <c r="I624" s="38"/>
      <c r="J624" s="38"/>
      <c r="K624" s="38"/>
      <c r="L624" s="38"/>
      <c r="M624" s="38"/>
      <c r="N624" s="38"/>
      <c r="O624" s="38"/>
      <c r="P624" s="38"/>
      <c r="Q624" s="38"/>
      <c r="R624" s="38"/>
      <c r="S624" s="77" t="s">
        <v>4054</v>
      </c>
      <c r="T624" s="76"/>
      <c r="AD624" s="224" t="s">
        <v>276</v>
      </c>
      <c r="AE624" s="224" t="s">
        <v>2057</v>
      </c>
      <c r="AF624" s="225" t="s">
        <v>2084</v>
      </c>
      <c r="AG624" s="223" t="s">
        <v>3633</v>
      </c>
      <c r="AH624" s="199">
        <v>622</v>
      </c>
      <c r="AI624" s="191"/>
      <c r="AJ624" s="178"/>
      <c r="AK624" s="178"/>
      <c r="AL624" s="178"/>
      <c r="AM624" s="178"/>
      <c r="AS624" s="40" t="s">
        <v>1210</v>
      </c>
      <c r="AT624" s="40"/>
      <c r="AU624" s="40" t="s">
        <v>4111</v>
      </c>
      <c r="AV624" s="40" t="s">
        <v>4487</v>
      </c>
      <c r="AW624" s="40" t="s">
        <v>232</v>
      </c>
    </row>
    <row r="625" spans="1:49" ht="13.5" customHeight="1" x14ac:dyDescent="0.25">
      <c r="A625" s="38"/>
      <c r="B625" s="38"/>
      <c r="C625" s="38"/>
      <c r="D625" s="38"/>
      <c r="E625" s="38"/>
      <c r="F625" s="38"/>
      <c r="G625" s="38"/>
      <c r="H625" s="38"/>
      <c r="I625" s="38"/>
      <c r="J625" s="38"/>
      <c r="K625" s="38"/>
      <c r="L625" s="38"/>
      <c r="M625" s="38"/>
      <c r="N625" s="38"/>
      <c r="O625" s="38"/>
      <c r="P625" s="38"/>
      <c r="Q625" s="38"/>
      <c r="R625" s="38"/>
      <c r="S625" s="77" t="s">
        <v>4055</v>
      </c>
      <c r="T625" s="76"/>
      <c r="AD625" s="224" t="s">
        <v>276</v>
      </c>
      <c r="AE625" s="218" t="s">
        <v>2057</v>
      </c>
      <c r="AF625" s="225" t="s">
        <v>2084</v>
      </c>
      <c r="AG625" s="223" t="s">
        <v>3634</v>
      </c>
      <c r="AH625" s="199">
        <v>623</v>
      </c>
      <c r="AI625" s="191"/>
      <c r="AJ625" s="178"/>
      <c r="AK625" s="178"/>
      <c r="AL625" s="178"/>
      <c r="AM625" s="178"/>
      <c r="AS625" s="40" t="s">
        <v>1557</v>
      </c>
      <c r="AT625" s="40"/>
      <c r="AU625" s="40" t="s">
        <v>4012</v>
      </c>
      <c r="AV625" s="40" t="s">
        <v>4488</v>
      </c>
      <c r="AW625" s="40" t="s">
        <v>150</v>
      </c>
    </row>
    <row r="626" spans="1:49" ht="13.5" customHeight="1" x14ac:dyDescent="0.25">
      <c r="A626" s="38"/>
      <c r="B626" s="38"/>
      <c r="C626" s="38"/>
      <c r="D626" s="38"/>
      <c r="E626" s="38"/>
      <c r="F626" s="38"/>
      <c r="G626" s="38"/>
      <c r="H626" s="38"/>
      <c r="I626" s="38"/>
      <c r="J626" s="38"/>
      <c r="K626" s="38"/>
      <c r="L626" s="38"/>
      <c r="M626" s="38"/>
      <c r="N626" s="38"/>
      <c r="O626" s="38"/>
      <c r="P626" s="38"/>
      <c r="Q626" s="38"/>
      <c r="R626" s="38"/>
      <c r="S626" s="77" t="s">
        <v>455</v>
      </c>
      <c r="T626" s="76" t="s">
        <v>554</v>
      </c>
      <c r="AD626" s="224" t="s">
        <v>276</v>
      </c>
      <c r="AE626" s="224" t="s">
        <v>2057</v>
      </c>
      <c r="AF626" s="225" t="s">
        <v>2084</v>
      </c>
      <c r="AG626" s="223" t="s">
        <v>2208</v>
      </c>
      <c r="AH626" s="199">
        <v>624</v>
      </c>
      <c r="AI626" s="191"/>
      <c r="AJ626" s="178"/>
      <c r="AK626" s="178"/>
      <c r="AL626" s="178"/>
      <c r="AM626" s="178"/>
      <c r="AS626" s="40" t="s">
        <v>1211</v>
      </c>
      <c r="AT626" s="40"/>
      <c r="AU626" s="40" t="s">
        <v>490</v>
      </c>
      <c r="AV626" s="40" t="s">
        <v>2019</v>
      </c>
      <c r="AW626" s="40"/>
    </row>
    <row r="627" spans="1:49" ht="13.5" customHeight="1" x14ac:dyDescent="0.25">
      <c r="A627" s="38"/>
      <c r="B627" s="38"/>
      <c r="C627" s="38"/>
      <c r="D627" s="38"/>
      <c r="E627" s="38"/>
      <c r="F627" s="38"/>
      <c r="G627" s="38"/>
      <c r="H627" s="38"/>
      <c r="I627" s="38"/>
      <c r="J627" s="38"/>
      <c r="K627" s="38"/>
      <c r="L627" s="38"/>
      <c r="M627" s="38"/>
      <c r="N627" s="38"/>
      <c r="O627" s="38"/>
      <c r="P627" s="38"/>
      <c r="Q627" s="38"/>
      <c r="R627" s="38"/>
      <c r="S627" s="77" t="s">
        <v>4056</v>
      </c>
      <c r="T627" s="76"/>
      <c r="AD627" s="224" t="s">
        <v>276</v>
      </c>
      <c r="AE627" s="224" t="s">
        <v>2057</v>
      </c>
      <c r="AF627" s="225" t="s">
        <v>2084</v>
      </c>
      <c r="AG627" s="223" t="s">
        <v>3635</v>
      </c>
      <c r="AH627" s="199">
        <v>625</v>
      </c>
      <c r="AI627" s="191"/>
      <c r="AJ627" s="178"/>
      <c r="AK627" s="178"/>
      <c r="AL627" s="178"/>
      <c r="AM627" s="178"/>
      <c r="AS627" s="40" t="s">
        <v>3429</v>
      </c>
      <c r="AT627" s="40"/>
      <c r="AU627" s="40" t="s">
        <v>3430</v>
      </c>
      <c r="AV627" s="40" t="s">
        <v>3431</v>
      </c>
      <c r="AW627" s="40" t="s">
        <v>2770</v>
      </c>
    </row>
    <row r="628" spans="1:49" ht="13.5" customHeight="1" x14ac:dyDescent="0.25">
      <c r="A628" s="38"/>
      <c r="B628" s="38"/>
      <c r="C628" s="38"/>
      <c r="D628" s="38"/>
      <c r="E628" s="38"/>
      <c r="F628" s="38"/>
      <c r="G628" s="38"/>
      <c r="H628" s="38"/>
      <c r="I628" s="38"/>
      <c r="J628" s="38"/>
      <c r="K628" s="38"/>
      <c r="L628" s="38"/>
      <c r="M628" s="38"/>
      <c r="N628" s="38"/>
      <c r="O628" s="38"/>
      <c r="P628" s="38"/>
      <c r="Q628" s="38"/>
      <c r="R628" s="38"/>
      <c r="S628" s="77" t="s">
        <v>456</v>
      </c>
      <c r="T628" s="76" t="s">
        <v>558</v>
      </c>
      <c r="AD628" s="224" t="s">
        <v>276</v>
      </c>
      <c r="AE628" s="224" t="s">
        <v>2057</v>
      </c>
      <c r="AF628" s="225" t="s">
        <v>2084</v>
      </c>
      <c r="AG628" s="223" t="s">
        <v>3636</v>
      </c>
      <c r="AH628" s="199">
        <v>626</v>
      </c>
      <c r="AI628" s="191"/>
      <c r="AJ628" s="178"/>
      <c r="AK628" s="178"/>
      <c r="AL628" s="178"/>
      <c r="AM628" s="178"/>
      <c r="AS628" s="40" t="s">
        <v>1558</v>
      </c>
      <c r="AT628" s="40"/>
      <c r="AU628" s="40" t="s">
        <v>3893</v>
      </c>
      <c r="AV628" s="40" t="s">
        <v>4489</v>
      </c>
      <c r="AW628" s="40" t="s">
        <v>165</v>
      </c>
    </row>
    <row r="629" spans="1:49" ht="13.5" customHeight="1" x14ac:dyDescent="0.25">
      <c r="A629" s="38"/>
      <c r="B629" s="38"/>
      <c r="C629" s="38"/>
      <c r="D629" s="38"/>
      <c r="E629" s="38"/>
      <c r="F629" s="38"/>
      <c r="G629" s="38"/>
      <c r="H629" s="38"/>
      <c r="I629" s="38"/>
      <c r="J629" s="38"/>
      <c r="K629" s="38"/>
      <c r="L629" s="38"/>
      <c r="M629" s="38"/>
      <c r="N629" s="38"/>
      <c r="O629" s="38"/>
      <c r="P629" s="38"/>
      <c r="Q629" s="38"/>
      <c r="R629" s="38"/>
      <c r="S629" s="77" t="s">
        <v>3285</v>
      </c>
      <c r="T629" s="76"/>
      <c r="AD629" s="224" t="s">
        <v>276</v>
      </c>
      <c r="AE629" s="224" t="s">
        <v>2057</v>
      </c>
      <c r="AF629" s="225" t="s">
        <v>2084</v>
      </c>
      <c r="AG629" s="223" t="s">
        <v>3637</v>
      </c>
      <c r="AH629" s="199">
        <v>627</v>
      </c>
      <c r="AI629" s="191"/>
      <c r="AJ629" s="178"/>
      <c r="AK629" s="178"/>
      <c r="AL629" s="178"/>
      <c r="AM629" s="178"/>
      <c r="AS629" s="40" t="s">
        <v>1559</v>
      </c>
      <c r="AT629" s="40"/>
      <c r="AU629" s="40" t="s">
        <v>4134</v>
      </c>
      <c r="AV629" s="40" t="s">
        <v>4490</v>
      </c>
      <c r="AW629" s="40" t="s">
        <v>150</v>
      </c>
    </row>
    <row r="630" spans="1:49" ht="13.5" customHeight="1" x14ac:dyDescent="0.25">
      <c r="A630" s="38"/>
      <c r="B630" s="38"/>
      <c r="C630" s="38"/>
      <c r="D630" s="38"/>
      <c r="E630" s="38"/>
      <c r="F630" s="38"/>
      <c r="G630" s="38"/>
      <c r="H630" s="38"/>
      <c r="I630" s="38"/>
      <c r="J630" s="38"/>
      <c r="K630" s="38"/>
      <c r="L630" s="38"/>
      <c r="M630" s="38"/>
      <c r="N630" s="38"/>
      <c r="O630" s="38"/>
      <c r="P630" s="38"/>
      <c r="Q630" s="38"/>
      <c r="R630" s="38"/>
      <c r="S630" s="77" t="s">
        <v>4057</v>
      </c>
      <c r="T630" s="76"/>
      <c r="AD630" s="224" t="s">
        <v>276</v>
      </c>
      <c r="AE630" s="224" t="s">
        <v>2057</v>
      </c>
      <c r="AF630" s="225" t="s">
        <v>2084</v>
      </c>
      <c r="AG630" s="223" t="s">
        <v>3638</v>
      </c>
      <c r="AH630" s="199">
        <v>628</v>
      </c>
      <c r="AI630" s="191"/>
      <c r="AJ630" s="178"/>
      <c r="AK630" s="178"/>
      <c r="AL630" s="178"/>
      <c r="AM630" s="178"/>
      <c r="AS630" s="40" t="s">
        <v>3432</v>
      </c>
      <c r="AT630" s="40"/>
      <c r="AU630" s="40" t="s">
        <v>3433</v>
      </c>
      <c r="AV630" s="40" t="s">
        <v>3434</v>
      </c>
      <c r="AW630" s="40" t="s">
        <v>2770</v>
      </c>
    </row>
    <row r="631" spans="1:49" ht="13.5" customHeight="1" x14ac:dyDescent="0.25">
      <c r="A631" s="38"/>
      <c r="B631" s="38"/>
      <c r="C631" s="38"/>
      <c r="D631" s="38"/>
      <c r="E631" s="38"/>
      <c r="F631" s="38"/>
      <c r="G631" s="38"/>
      <c r="H631" s="38"/>
      <c r="I631" s="38"/>
      <c r="J631" s="38"/>
      <c r="K631" s="38"/>
      <c r="L631" s="38"/>
      <c r="M631" s="38"/>
      <c r="N631" s="38"/>
      <c r="O631" s="38"/>
      <c r="P631" s="38"/>
      <c r="Q631" s="38"/>
      <c r="R631" s="38"/>
      <c r="S631" s="77" t="s">
        <v>4058</v>
      </c>
      <c r="T631" s="76"/>
      <c r="AD631" s="224" t="s">
        <v>276</v>
      </c>
      <c r="AE631" s="224" t="s">
        <v>2057</v>
      </c>
      <c r="AF631" s="225" t="s">
        <v>2084</v>
      </c>
      <c r="AG631" s="223" t="s">
        <v>3639</v>
      </c>
      <c r="AH631" s="199">
        <v>629</v>
      </c>
      <c r="AI631" s="191"/>
      <c r="AJ631" s="178"/>
      <c r="AK631" s="178"/>
      <c r="AL631" s="178"/>
      <c r="AM631" s="178"/>
      <c r="AS631" s="40" t="s">
        <v>1560</v>
      </c>
      <c r="AT631" s="40"/>
      <c r="AU631" s="40" t="s">
        <v>3435</v>
      </c>
      <c r="AV631" s="40" t="s">
        <v>2020</v>
      </c>
      <c r="AW631" s="40"/>
    </row>
    <row r="632" spans="1:49" ht="13.5" customHeight="1" x14ac:dyDescent="0.25">
      <c r="A632" s="38"/>
      <c r="B632" s="38"/>
      <c r="C632" s="38"/>
      <c r="D632" s="38"/>
      <c r="E632" s="38"/>
      <c r="F632" s="38"/>
      <c r="G632" s="38"/>
      <c r="H632" s="38"/>
      <c r="I632" s="38"/>
      <c r="J632" s="38"/>
      <c r="K632" s="38"/>
      <c r="L632" s="38"/>
      <c r="M632" s="38"/>
      <c r="N632" s="38"/>
      <c r="O632" s="38"/>
      <c r="P632" s="38"/>
      <c r="Q632" s="38"/>
      <c r="R632" s="38"/>
      <c r="S632" s="77" t="s">
        <v>4059</v>
      </c>
      <c r="T632" s="76"/>
      <c r="AD632" s="224" t="s">
        <v>276</v>
      </c>
      <c r="AE632" s="224" t="s">
        <v>663</v>
      </c>
      <c r="AF632" s="225" t="s">
        <v>2084</v>
      </c>
      <c r="AG632" s="223" t="s">
        <v>2609</v>
      </c>
      <c r="AH632" s="199">
        <v>630</v>
      </c>
      <c r="AI632" s="191"/>
      <c r="AJ632" s="178"/>
      <c r="AK632" s="178"/>
      <c r="AL632" s="178"/>
      <c r="AM632" s="178"/>
      <c r="AS632" s="40" t="s">
        <v>1561</v>
      </c>
      <c r="AT632" s="40"/>
      <c r="AU632" s="40" t="s">
        <v>4108</v>
      </c>
      <c r="AV632" s="40" t="s">
        <v>4491</v>
      </c>
      <c r="AW632" s="40" t="s">
        <v>131</v>
      </c>
    </row>
    <row r="633" spans="1:49" ht="13.5" customHeight="1" x14ac:dyDescent="0.25">
      <c r="A633" s="38"/>
      <c r="B633" s="38"/>
      <c r="C633" s="38"/>
      <c r="D633" s="38"/>
      <c r="E633" s="38"/>
      <c r="F633" s="38"/>
      <c r="G633" s="38"/>
      <c r="H633" s="38"/>
      <c r="I633" s="38"/>
      <c r="J633" s="38"/>
      <c r="K633" s="38"/>
      <c r="L633" s="38"/>
      <c r="M633" s="38"/>
      <c r="N633" s="38"/>
      <c r="O633" s="38"/>
      <c r="P633" s="38"/>
      <c r="Q633" s="38"/>
      <c r="R633" s="38"/>
      <c r="S633" s="77" t="s">
        <v>3292</v>
      </c>
      <c r="T633" s="76"/>
      <c r="AD633" s="224" t="s">
        <v>276</v>
      </c>
      <c r="AE633" s="224" t="s">
        <v>687</v>
      </c>
      <c r="AF633" s="225" t="s">
        <v>2084</v>
      </c>
      <c r="AG633" s="223" t="s">
        <v>2612</v>
      </c>
      <c r="AH633" s="199">
        <v>631</v>
      </c>
      <c r="AI633" s="191"/>
      <c r="AJ633" s="178"/>
      <c r="AK633" s="178"/>
      <c r="AL633" s="178"/>
      <c r="AM633" s="178"/>
      <c r="AS633" s="40" t="s">
        <v>1562</v>
      </c>
      <c r="AT633" s="40"/>
      <c r="AU633" s="40" t="s">
        <v>510</v>
      </c>
      <c r="AV633" s="40" t="s">
        <v>4492</v>
      </c>
      <c r="AW633" s="40" t="s">
        <v>1563</v>
      </c>
    </row>
    <row r="634" spans="1:49" ht="13.5" customHeight="1" x14ac:dyDescent="0.25">
      <c r="A634" s="38"/>
      <c r="B634" s="38"/>
      <c r="C634" s="38"/>
      <c r="D634" s="38"/>
      <c r="E634" s="38"/>
      <c r="F634" s="38"/>
      <c r="G634" s="38"/>
      <c r="H634" s="38"/>
      <c r="I634" s="38"/>
      <c r="J634" s="38"/>
      <c r="K634" s="38"/>
      <c r="L634" s="38"/>
      <c r="M634" s="38"/>
      <c r="N634" s="38"/>
      <c r="O634" s="38"/>
      <c r="P634" s="38"/>
      <c r="Q634" s="38"/>
      <c r="R634" s="38"/>
      <c r="S634" s="77" t="s">
        <v>4060</v>
      </c>
      <c r="T634" s="76"/>
      <c r="AD634" s="224" t="s">
        <v>276</v>
      </c>
      <c r="AE634" s="224" t="s">
        <v>688</v>
      </c>
      <c r="AF634" s="225" t="s">
        <v>2084</v>
      </c>
      <c r="AG634" s="223" t="s">
        <v>2613</v>
      </c>
      <c r="AH634" s="199">
        <v>632</v>
      </c>
      <c r="AI634" s="191"/>
      <c r="AJ634" s="178"/>
      <c r="AK634" s="178"/>
      <c r="AL634" s="178"/>
      <c r="AM634" s="178"/>
      <c r="AS634" s="40" t="s">
        <v>3436</v>
      </c>
      <c r="AT634" s="40"/>
      <c r="AU634" s="40" t="s">
        <v>3437</v>
      </c>
      <c r="AV634" s="40" t="s">
        <v>3438</v>
      </c>
      <c r="AW634" s="40" t="s">
        <v>2752</v>
      </c>
    </row>
    <row r="635" spans="1:49" ht="13.5" customHeight="1" x14ac:dyDescent="0.25">
      <c r="A635" s="38"/>
      <c r="B635" s="38"/>
      <c r="C635" s="38"/>
      <c r="D635" s="38"/>
      <c r="E635" s="38"/>
      <c r="F635" s="38"/>
      <c r="G635" s="38"/>
      <c r="H635" s="38"/>
      <c r="I635" s="38"/>
      <c r="J635" s="38"/>
      <c r="K635" s="38"/>
      <c r="L635" s="38"/>
      <c r="M635" s="38"/>
      <c r="N635" s="38"/>
      <c r="O635" s="38"/>
      <c r="P635" s="38"/>
      <c r="Q635" s="38"/>
      <c r="R635" s="38"/>
      <c r="S635" s="77" t="s">
        <v>3287</v>
      </c>
      <c r="T635" s="76"/>
      <c r="AD635" s="224" t="s">
        <v>276</v>
      </c>
      <c r="AE635" s="224" t="s">
        <v>729</v>
      </c>
      <c r="AF635" s="225" t="s">
        <v>2084</v>
      </c>
      <c r="AG635" s="223" t="s">
        <v>2614</v>
      </c>
      <c r="AH635" s="199">
        <v>633</v>
      </c>
      <c r="AI635" s="191"/>
      <c r="AJ635" s="178"/>
      <c r="AK635" s="178"/>
      <c r="AL635" s="178"/>
      <c r="AM635" s="178"/>
      <c r="AS635" s="40" t="s">
        <v>4493</v>
      </c>
      <c r="AT635" s="40"/>
      <c r="AU635" s="40" t="s">
        <v>4114</v>
      </c>
      <c r="AV635" s="40" t="s">
        <v>4494</v>
      </c>
      <c r="AW635" s="40"/>
    </row>
    <row r="636" spans="1:49" ht="13.5" customHeight="1" x14ac:dyDescent="0.25">
      <c r="A636" s="38"/>
      <c r="B636" s="38"/>
      <c r="C636" s="38"/>
      <c r="D636" s="38"/>
      <c r="E636" s="38"/>
      <c r="F636" s="38"/>
      <c r="G636" s="38"/>
      <c r="H636" s="38"/>
      <c r="I636" s="38"/>
      <c r="J636" s="38"/>
      <c r="K636" s="38"/>
      <c r="L636" s="38"/>
      <c r="M636" s="38"/>
      <c r="N636" s="38"/>
      <c r="O636" s="38"/>
      <c r="P636" s="38"/>
      <c r="Q636" s="38"/>
      <c r="R636" s="38"/>
      <c r="S636" s="77" t="s">
        <v>2990</v>
      </c>
      <c r="T636" s="76"/>
      <c r="AD636" s="224" t="s">
        <v>276</v>
      </c>
      <c r="AE636" s="224" t="s">
        <v>3549</v>
      </c>
      <c r="AF636" s="225" t="s">
        <v>3640</v>
      </c>
      <c r="AG636" s="223" t="s">
        <v>3641</v>
      </c>
      <c r="AH636" s="199">
        <v>634</v>
      </c>
      <c r="AI636" s="191"/>
      <c r="AJ636" s="178"/>
      <c r="AK636" s="178"/>
      <c r="AL636" s="178"/>
      <c r="AM636" s="178"/>
      <c r="AS636" s="40" t="s">
        <v>3439</v>
      </c>
      <c r="AT636" s="40"/>
      <c r="AU636" s="40" t="s">
        <v>544</v>
      </c>
      <c r="AV636" s="40" t="s">
        <v>3440</v>
      </c>
      <c r="AW636" s="40" t="s">
        <v>2770</v>
      </c>
    </row>
    <row r="637" spans="1:49" ht="13.5" customHeight="1" x14ac:dyDescent="0.25">
      <c r="A637" s="38"/>
      <c r="B637" s="38"/>
      <c r="C637" s="38"/>
      <c r="D637" s="38"/>
      <c r="E637" s="38"/>
      <c r="F637" s="38"/>
      <c r="G637" s="38"/>
      <c r="H637" s="38"/>
      <c r="I637" s="38"/>
      <c r="J637" s="38"/>
      <c r="K637" s="38"/>
      <c r="L637" s="38"/>
      <c r="M637" s="38"/>
      <c r="N637" s="38"/>
      <c r="O637" s="38"/>
      <c r="P637" s="38"/>
      <c r="Q637" s="38"/>
      <c r="R637" s="38"/>
      <c r="S637" s="77" t="s">
        <v>3289</v>
      </c>
      <c r="T637" s="76"/>
      <c r="AD637" s="224" t="s">
        <v>276</v>
      </c>
      <c r="AE637" s="224" t="s">
        <v>3549</v>
      </c>
      <c r="AF637" s="225" t="s">
        <v>2714</v>
      </c>
      <c r="AG637" s="223" t="s">
        <v>3706</v>
      </c>
      <c r="AH637" s="199">
        <v>635</v>
      </c>
      <c r="AI637" s="191"/>
      <c r="AJ637" s="178"/>
      <c r="AK637" s="178"/>
      <c r="AL637" s="178"/>
      <c r="AM637" s="178"/>
      <c r="AS637" s="40" t="s">
        <v>1212</v>
      </c>
      <c r="AT637" s="40"/>
      <c r="AU637" s="40" t="s">
        <v>3441</v>
      </c>
      <c r="AV637" s="40" t="s">
        <v>2021</v>
      </c>
      <c r="AW637" s="40"/>
    </row>
    <row r="638" spans="1:49" ht="13.5" customHeight="1" x14ac:dyDescent="0.25">
      <c r="A638" s="38"/>
      <c r="B638" s="38"/>
      <c r="C638" s="38"/>
      <c r="D638" s="38"/>
      <c r="E638" s="38"/>
      <c r="F638" s="38"/>
      <c r="G638" s="38"/>
      <c r="H638" s="38"/>
      <c r="I638" s="38"/>
      <c r="J638" s="38"/>
      <c r="K638" s="38"/>
      <c r="L638" s="38"/>
      <c r="M638" s="38"/>
      <c r="N638" s="38"/>
      <c r="O638" s="38"/>
      <c r="P638" s="38"/>
      <c r="Q638" s="38"/>
      <c r="R638" s="38"/>
      <c r="S638" s="77" t="s">
        <v>457</v>
      </c>
      <c r="T638" s="76" t="s">
        <v>549</v>
      </c>
      <c r="AD638" s="224" t="s">
        <v>276</v>
      </c>
      <c r="AE638" s="224" t="s">
        <v>3549</v>
      </c>
      <c r="AF638" s="225" t="s">
        <v>2122</v>
      </c>
      <c r="AG638" s="223" t="s">
        <v>3642</v>
      </c>
      <c r="AH638" s="199">
        <v>636</v>
      </c>
      <c r="AI638" s="191"/>
      <c r="AJ638" s="178"/>
      <c r="AK638" s="178"/>
      <c r="AL638" s="178"/>
      <c r="AM638" s="178"/>
      <c r="AS638" s="40" t="s">
        <v>1564</v>
      </c>
      <c r="AT638" s="40"/>
      <c r="AU638" s="40" t="s">
        <v>4104</v>
      </c>
      <c r="AV638" s="40" t="s">
        <v>4495</v>
      </c>
      <c r="AW638" s="40" t="s">
        <v>119</v>
      </c>
    </row>
    <row r="639" spans="1:49" ht="13.5" customHeight="1" x14ac:dyDescent="0.25">
      <c r="A639" s="38"/>
      <c r="B639" s="38"/>
      <c r="C639" s="38"/>
      <c r="D639" s="38"/>
      <c r="E639" s="38"/>
      <c r="F639" s="38"/>
      <c r="G639" s="38"/>
      <c r="H639" s="38"/>
      <c r="I639" s="38"/>
      <c r="J639" s="38"/>
      <c r="K639" s="38"/>
      <c r="L639" s="38"/>
      <c r="M639" s="38"/>
      <c r="N639" s="38"/>
      <c r="O639" s="38"/>
      <c r="P639" s="38"/>
      <c r="Q639" s="38"/>
      <c r="R639" s="38"/>
      <c r="S639" s="77" t="s">
        <v>458</v>
      </c>
      <c r="T639" s="76" t="s">
        <v>575</v>
      </c>
      <c r="AD639" s="224" t="s">
        <v>276</v>
      </c>
      <c r="AE639" s="224" t="s">
        <v>3549</v>
      </c>
      <c r="AF639" s="225" t="s">
        <v>3643</v>
      </c>
      <c r="AG639" s="223" t="s">
        <v>3644</v>
      </c>
      <c r="AH639" s="199">
        <v>637</v>
      </c>
      <c r="AI639" s="191"/>
      <c r="AJ639" s="178"/>
      <c r="AK639" s="178"/>
      <c r="AL639" s="178"/>
      <c r="AM639" s="178"/>
      <c r="AS639" s="40" t="s">
        <v>3442</v>
      </c>
      <c r="AT639" s="40"/>
      <c r="AU639" s="40" t="s">
        <v>515</v>
      </c>
      <c r="AV639" s="40" t="s">
        <v>4496</v>
      </c>
      <c r="AW639" s="40" t="s">
        <v>2766</v>
      </c>
    </row>
    <row r="640" spans="1:49" ht="13.5" customHeight="1" x14ac:dyDescent="0.25">
      <c r="A640" s="38"/>
      <c r="B640" s="38"/>
      <c r="C640" s="38"/>
      <c r="D640" s="38"/>
      <c r="E640" s="38"/>
      <c r="F640" s="38"/>
      <c r="G640" s="38"/>
      <c r="H640" s="38"/>
      <c r="I640" s="38"/>
      <c r="J640" s="38"/>
      <c r="K640" s="38"/>
      <c r="L640" s="38"/>
      <c r="M640" s="38"/>
      <c r="N640" s="38"/>
      <c r="O640" s="38"/>
      <c r="P640" s="38"/>
      <c r="Q640" s="38"/>
      <c r="R640" s="38"/>
      <c r="S640" s="77" t="s">
        <v>4061</v>
      </c>
      <c r="T640" s="76"/>
      <c r="AD640" s="224" t="s">
        <v>276</v>
      </c>
      <c r="AE640" s="224" t="s">
        <v>621</v>
      </c>
      <c r="AF640" s="225" t="s">
        <v>2144</v>
      </c>
      <c r="AG640" s="223" t="s">
        <v>2145</v>
      </c>
      <c r="AH640" s="199">
        <v>638</v>
      </c>
      <c r="AI640" s="191"/>
      <c r="AJ640" s="178"/>
      <c r="AK640" s="178"/>
      <c r="AL640" s="178"/>
      <c r="AM640" s="178"/>
      <c r="AS640" s="40" t="s">
        <v>1213</v>
      </c>
      <c r="AT640" s="40"/>
      <c r="AU640" s="40" t="s">
        <v>4115</v>
      </c>
      <c r="AV640" s="40" t="s">
        <v>4497</v>
      </c>
      <c r="AW640" s="40" t="s">
        <v>1565</v>
      </c>
    </row>
    <row r="641" spans="1:49" ht="13.5" customHeight="1" x14ac:dyDescent="0.25">
      <c r="A641" s="38"/>
      <c r="B641" s="38"/>
      <c r="C641" s="38"/>
      <c r="D641" s="38"/>
      <c r="E641" s="38"/>
      <c r="F641" s="38"/>
      <c r="G641" s="38"/>
      <c r="H641" s="38"/>
      <c r="I641" s="38"/>
      <c r="J641" s="38"/>
      <c r="K641" s="38"/>
      <c r="L641" s="38"/>
      <c r="M641" s="38"/>
      <c r="N641" s="38"/>
      <c r="O641" s="38"/>
      <c r="P641" s="38"/>
      <c r="Q641" s="38"/>
      <c r="R641" s="38"/>
      <c r="S641" s="77" t="s">
        <v>3286</v>
      </c>
      <c r="T641" s="76"/>
      <c r="AD641" s="224" t="s">
        <v>1689</v>
      </c>
      <c r="AE641" s="218" t="s">
        <v>3775</v>
      </c>
      <c r="AF641" s="225" t="s">
        <v>2124</v>
      </c>
      <c r="AG641" s="223" t="s">
        <v>2615</v>
      </c>
      <c r="AH641" s="199">
        <v>639</v>
      </c>
      <c r="AI641" s="191"/>
      <c r="AJ641" s="178"/>
      <c r="AK641" s="178"/>
      <c r="AL641" s="178"/>
      <c r="AM641" s="178"/>
      <c r="AS641" s="40" t="s">
        <v>3443</v>
      </c>
      <c r="AT641" s="40"/>
      <c r="AU641" s="40" t="s">
        <v>3444</v>
      </c>
      <c r="AV641" s="40" t="s">
        <v>3445</v>
      </c>
      <c r="AW641" s="40" t="s">
        <v>2770</v>
      </c>
    </row>
    <row r="642" spans="1:49" ht="13.5" customHeight="1" x14ac:dyDescent="0.25">
      <c r="A642" s="38"/>
      <c r="B642" s="38"/>
      <c r="C642" s="38"/>
      <c r="D642" s="38"/>
      <c r="E642" s="38"/>
      <c r="F642" s="38"/>
      <c r="G642" s="38"/>
      <c r="H642" s="38"/>
      <c r="I642" s="38"/>
      <c r="J642" s="38"/>
      <c r="K642" s="38"/>
      <c r="L642" s="38"/>
      <c r="M642" s="38"/>
      <c r="N642" s="38"/>
      <c r="O642" s="38"/>
      <c r="P642" s="38"/>
      <c r="Q642" s="38"/>
      <c r="R642" s="38"/>
      <c r="S642" s="77" t="s">
        <v>459</v>
      </c>
      <c r="T642" s="76" t="s">
        <v>549</v>
      </c>
      <c r="AD642" s="224" t="s">
        <v>1689</v>
      </c>
      <c r="AE642" s="218" t="s">
        <v>3645</v>
      </c>
      <c r="AF642" s="225" t="s">
        <v>2125</v>
      </c>
      <c r="AG642" s="223" t="s">
        <v>3646</v>
      </c>
      <c r="AH642" s="199">
        <v>640</v>
      </c>
      <c r="AI642" s="191"/>
      <c r="AJ642" s="178"/>
      <c r="AK642" s="178"/>
      <c r="AL642" s="178"/>
      <c r="AM642" s="178"/>
      <c r="AS642" s="40" t="s">
        <v>3446</v>
      </c>
      <c r="AT642" s="40"/>
      <c r="AU642" s="40" t="s">
        <v>514</v>
      </c>
      <c r="AV642" s="40" t="s">
        <v>4498</v>
      </c>
      <c r="AW642" s="40" t="s">
        <v>2766</v>
      </c>
    </row>
    <row r="643" spans="1:49" ht="13.5" customHeight="1" x14ac:dyDescent="0.25">
      <c r="A643" s="38"/>
      <c r="B643" s="38"/>
      <c r="C643" s="38"/>
      <c r="D643" s="38"/>
      <c r="E643" s="38"/>
      <c r="F643" s="38"/>
      <c r="G643" s="38"/>
      <c r="H643" s="38"/>
      <c r="I643" s="38"/>
      <c r="J643" s="38"/>
      <c r="K643" s="38"/>
      <c r="L643" s="38"/>
      <c r="M643" s="38"/>
      <c r="N643" s="38"/>
      <c r="O643" s="38"/>
      <c r="P643" s="38"/>
      <c r="Q643" s="38"/>
      <c r="R643" s="38"/>
      <c r="S643" s="77" t="s">
        <v>460</v>
      </c>
      <c r="T643" s="76" t="s">
        <v>552</v>
      </c>
      <c r="AD643" s="224" t="s">
        <v>1689</v>
      </c>
      <c r="AE643" s="224" t="s">
        <v>2616</v>
      </c>
      <c r="AF643" s="225" t="s">
        <v>2125</v>
      </c>
      <c r="AG643" s="223" t="s">
        <v>2617</v>
      </c>
      <c r="AH643" s="199">
        <v>641</v>
      </c>
      <c r="AI643" s="191"/>
      <c r="AJ643" s="178"/>
      <c r="AK643" s="178"/>
      <c r="AL643" s="178"/>
      <c r="AM643" s="178"/>
      <c r="AS643" s="40" t="s">
        <v>1566</v>
      </c>
      <c r="AT643" s="40"/>
      <c r="AU643" s="40" t="s">
        <v>3847</v>
      </c>
      <c r="AV643" s="40" t="s">
        <v>4499</v>
      </c>
      <c r="AW643" s="40" t="s">
        <v>127</v>
      </c>
    </row>
    <row r="644" spans="1:49" ht="13.5" customHeight="1" x14ac:dyDescent="0.25">
      <c r="A644" s="38"/>
      <c r="B644" s="38"/>
      <c r="C644" s="38"/>
      <c r="D644" s="38"/>
      <c r="E644" s="38"/>
      <c r="F644" s="38"/>
      <c r="G644" s="38"/>
      <c r="H644" s="38"/>
      <c r="I644" s="38"/>
      <c r="J644" s="38"/>
      <c r="K644" s="38"/>
      <c r="L644" s="38"/>
      <c r="M644" s="38"/>
      <c r="N644" s="38"/>
      <c r="O644" s="38"/>
      <c r="P644" s="38"/>
      <c r="Q644" s="38"/>
      <c r="R644" s="38"/>
      <c r="S644" s="77" t="s">
        <v>461</v>
      </c>
      <c r="T644" s="76" t="s">
        <v>553</v>
      </c>
      <c r="AD644" s="224" t="s">
        <v>1689</v>
      </c>
      <c r="AE644" s="224" t="s">
        <v>3602</v>
      </c>
      <c r="AF644" s="225" t="s">
        <v>2112</v>
      </c>
      <c r="AG644" s="223" t="s">
        <v>3618</v>
      </c>
      <c r="AH644" s="199">
        <v>642</v>
      </c>
      <c r="AI644" s="191"/>
      <c r="AJ644" s="178"/>
      <c r="AK644" s="178"/>
      <c r="AL644" s="178"/>
      <c r="AM644" s="178"/>
      <c r="AS644" s="40" t="s">
        <v>1214</v>
      </c>
      <c r="AT644" s="40"/>
      <c r="AU644" s="40" t="s">
        <v>517</v>
      </c>
      <c r="AV644" s="40" t="s">
        <v>4500</v>
      </c>
      <c r="AW644" s="40" t="s">
        <v>98</v>
      </c>
    </row>
    <row r="645" spans="1:49" ht="13.5" customHeight="1" x14ac:dyDescent="0.25">
      <c r="A645" s="38"/>
      <c r="B645" s="38"/>
      <c r="C645" s="38"/>
      <c r="D645" s="38"/>
      <c r="E645" s="38"/>
      <c r="F645" s="38"/>
      <c r="G645" s="38"/>
      <c r="H645" s="38"/>
      <c r="I645" s="38"/>
      <c r="J645" s="38"/>
      <c r="K645" s="38"/>
      <c r="L645" s="38"/>
      <c r="M645" s="38"/>
      <c r="N645" s="38"/>
      <c r="O645" s="38"/>
      <c r="P645" s="38"/>
      <c r="Q645" s="38"/>
      <c r="R645" s="38"/>
      <c r="S645" s="77" t="s">
        <v>4062</v>
      </c>
      <c r="T645" s="76"/>
      <c r="AD645" s="224" t="s">
        <v>1689</v>
      </c>
      <c r="AE645" s="224" t="s">
        <v>2449</v>
      </c>
      <c r="AF645" s="225" t="s">
        <v>2112</v>
      </c>
      <c r="AG645" s="223" t="s">
        <v>2618</v>
      </c>
      <c r="AH645" s="199">
        <v>643</v>
      </c>
      <c r="AI645" s="191"/>
      <c r="AJ645" s="178"/>
      <c r="AK645" s="178"/>
      <c r="AL645" s="178"/>
      <c r="AM645" s="178"/>
      <c r="AS645" s="40" t="s">
        <v>1215</v>
      </c>
      <c r="AT645" s="40"/>
      <c r="AU645" s="40" t="s">
        <v>3447</v>
      </c>
      <c r="AV645" s="40" t="s">
        <v>2022</v>
      </c>
      <c r="AW645" s="40"/>
    </row>
    <row r="646" spans="1:49" ht="13.5" customHeight="1" x14ac:dyDescent="0.25">
      <c r="A646" s="38"/>
      <c r="B646" s="38"/>
      <c r="C646" s="38"/>
      <c r="D646" s="38"/>
      <c r="E646" s="38"/>
      <c r="F646" s="38"/>
      <c r="G646" s="38"/>
      <c r="H646" s="38"/>
      <c r="I646" s="38"/>
      <c r="J646" s="38"/>
      <c r="K646" s="38"/>
      <c r="L646" s="38"/>
      <c r="M646" s="38"/>
      <c r="N646" s="38"/>
      <c r="O646" s="38"/>
      <c r="P646" s="38"/>
      <c r="Q646" s="38"/>
      <c r="R646" s="38"/>
      <c r="S646" s="77" t="s">
        <v>4063</v>
      </c>
      <c r="T646" s="76"/>
      <c r="AD646" s="224" t="s">
        <v>1689</v>
      </c>
      <c r="AE646" s="224" t="s">
        <v>2619</v>
      </c>
      <c r="AF646" s="225" t="s">
        <v>2126</v>
      </c>
      <c r="AG646" s="223" t="s">
        <v>2620</v>
      </c>
      <c r="AH646" s="199">
        <v>644</v>
      </c>
      <c r="AI646" s="191"/>
      <c r="AJ646" s="178"/>
      <c r="AK646" s="178"/>
      <c r="AL646" s="178"/>
      <c r="AM646" s="178"/>
      <c r="AS646" s="40" t="s">
        <v>3448</v>
      </c>
      <c r="AT646" s="40"/>
      <c r="AU646" s="40" t="s">
        <v>3449</v>
      </c>
      <c r="AV646" s="40" t="s">
        <v>3450</v>
      </c>
      <c r="AW646" s="40" t="s">
        <v>2752</v>
      </c>
    </row>
    <row r="647" spans="1:49" ht="13.5" customHeight="1" x14ac:dyDescent="0.25">
      <c r="A647" s="38"/>
      <c r="B647" s="38"/>
      <c r="C647" s="38"/>
      <c r="D647" s="38"/>
      <c r="E647" s="38"/>
      <c r="F647" s="38"/>
      <c r="G647" s="38"/>
      <c r="H647" s="38"/>
      <c r="I647" s="38"/>
      <c r="J647" s="38"/>
      <c r="K647" s="38"/>
      <c r="L647" s="38"/>
      <c r="M647" s="38"/>
      <c r="N647" s="38"/>
      <c r="O647" s="38"/>
      <c r="P647" s="38"/>
      <c r="Q647" s="38"/>
      <c r="R647" s="38"/>
      <c r="S647" s="77" t="s">
        <v>4064</v>
      </c>
      <c r="T647" s="76"/>
      <c r="AD647" s="224" t="s">
        <v>1689</v>
      </c>
      <c r="AE647" s="224" t="s">
        <v>689</v>
      </c>
      <c r="AF647" s="225" t="s">
        <v>2127</v>
      </c>
      <c r="AG647" s="223" t="s">
        <v>3647</v>
      </c>
      <c r="AH647" s="199">
        <v>645</v>
      </c>
      <c r="AI647" s="191"/>
      <c r="AJ647" s="178"/>
      <c r="AK647" s="178"/>
      <c r="AL647" s="178"/>
      <c r="AM647" s="178"/>
      <c r="AS647" s="40" t="s">
        <v>3451</v>
      </c>
      <c r="AT647" s="40"/>
      <c r="AU647" s="40" t="s">
        <v>3452</v>
      </c>
      <c r="AV647" s="40" t="s">
        <v>3453</v>
      </c>
      <c r="AW647" s="40" t="s">
        <v>3060</v>
      </c>
    </row>
    <row r="648" spans="1:49" ht="13.5" customHeight="1" x14ac:dyDescent="0.25">
      <c r="A648" s="38"/>
      <c r="B648" s="38"/>
      <c r="C648" s="38"/>
      <c r="D648" s="38"/>
      <c r="E648" s="38"/>
      <c r="F648" s="38"/>
      <c r="G648" s="38"/>
      <c r="H648" s="38"/>
      <c r="I648" s="38"/>
      <c r="J648" s="38"/>
      <c r="K648" s="38"/>
      <c r="L648" s="38"/>
      <c r="M648" s="38"/>
      <c r="N648" s="38"/>
      <c r="O648" s="38"/>
      <c r="P648" s="38"/>
      <c r="Q648" s="38"/>
      <c r="R648" s="38"/>
      <c r="S648" s="77" t="s">
        <v>462</v>
      </c>
      <c r="T648" s="76" t="s">
        <v>554</v>
      </c>
      <c r="AD648" s="224" t="s">
        <v>1689</v>
      </c>
      <c r="AE648" s="224" t="s">
        <v>689</v>
      </c>
      <c r="AF648" s="225" t="s">
        <v>2127</v>
      </c>
      <c r="AG648" s="223" t="s">
        <v>2607</v>
      </c>
      <c r="AH648" s="199">
        <v>646</v>
      </c>
      <c r="AI648" s="191"/>
      <c r="AJ648" s="178"/>
      <c r="AK648" s="178"/>
      <c r="AL648" s="178"/>
      <c r="AM648" s="178"/>
      <c r="AS648" s="40" t="s">
        <v>3454</v>
      </c>
      <c r="AT648" s="40"/>
      <c r="AU648" s="40" t="s">
        <v>3455</v>
      </c>
      <c r="AV648" s="40" t="s">
        <v>3456</v>
      </c>
      <c r="AW648" s="40" t="s">
        <v>2759</v>
      </c>
    </row>
    <row r="649" spans="1:49" ht="13.5" customHeight="1" x14ac:dyDescent="0.25">
      <c r="A649" s="38"/>
      <c r="B649" s="38"/>
      <c r="C649" s="38"/>
      <c r="D649" s="38"/>
      <c r="E649" s="38"/>
      <c r="F649" s="38"/>
      <c r="G649" s="38"/>
      <c r="H649" s="38"/>
      <c r="I649" s="38"/>
      <c r="J649" s="38"/>
      <c r="K649" s="38"/>
      <c r="L649" s="38"/>
      <c r="M649" s="38"/>
      <c r="N649" s="38"/>
      <c r="O649" s="38"/>
      <c r="P649" s="38"/>
      <c r="Q649" s="38"/>
      <c r="R649" s="38"/>
      <c r="S649" s="77" t="s">
        <v>4065</v>
      </c>
      <c r="T649" s="76"/>
      <c r="AD649" s="224" t="s">
        <v>1689</v>
      </c>
      <c r="AE649" s="224" t="s">
        <v>2621</v>
      </c>
      <c r="AF649" s="225" t="s">
        <v>2127</v>
      </c>
      <c r="AG649" s="223" t="s">
        <v>2622</v>
      </c>
      <c r="AH649" s="199">
        <v>647</v>
      </c>
      <c r="AI649" s="191"/>
      <c r="AJ649" s="178"/>
      <c r="AK649" s="178"/>
      <c r="AL649" s="178"/>
      <c r="AM649" s="178"/>
      <c r="AS649" s="40" t="s">
        <v>1910</v>
      </c>
      <c r="AT649" s="40"/>
      <c r="AU649" s="40" t="s">
        <v>493</v>
      </c>
      <c r="AV649" s="40" t="s">
        <v>2023</v>
      </c>
      <c r="AW649" s="40"/>
    </row>
    <row r="650" spans="1:49" ht="13.5" customHeight="1" x14ac:dyDescent="0.25">
      <c r="A650" s="38"/>
      <c r="B650" s="38"/>
      <c r="C650" s="38"/>
      <c r="D650" s="38"/>
      <c r="E650" s="38"/>
      <c r="F650" s="38"/>
      <c r="G650" s="38"/>
      <c r="H650" s="38"/>
      <c r="I650" s="38"/>
      <c r="J650" s="38"/>
      <c r="K650" s="38"/>
      <c r="L650" s="38"/>
      <c r="M650" s="38"/>
      <c r="N650" s="38"/>
      <c r="O650" s="38"/>
      <c r="P650" s="38"/>
      <c r="Q650" s="38"/>
      <c r="R650" s="38"/>
      <c r="S650" s="77" t="s">
        <v>463</v>
      </c>
      <c r="T650" s="76" t="s">
        <v>577</v>
      </c>
      <c r="AD650" s="224" t="s">
        <v>1689</v>
      </c>
      <c r="AE650" s="224" t="s">
        <v>690</v>
      </c>
      <c r="AF650" s="225" t="s">
        <v>2127</v>
      </c>
      <c r="AG650" s="223" t="s">
        <v>2623</v>
      </c>
      <c r="AH650" s="199">
        <v>648</v>
      </c>
      <c r="AI650" s="191"/>
      <c r="AJ650" s="178"/>
      <c r="AK650" s="178"/>
      <c r="AL650" s="178"/>
      <c r="AM650" s="178"/>
      <c r="AS650" s="40" t="s">
        <v>1567</v>
      </c>
      <c r="AT650" s="40"/>
      <c r="AU650" s="40" t="s">
        <v>4116</v>
      </c>
      <c r="AV650" s="40" t="s">
        <v>4501</v>
      </c>
      <c r="AW650" s="40" t="s">
        <v>1568</v>
      </c>
    </row>
    <row r="651" spans="1:49" ht="13.5" customHeight="1" x14ac:dyDescent="0.25">
      <c r="A651" s="38"/>
      <c r="B651" s="38"/>
      <c r="C651" s="38"/>
      <c r="D651" s="38"/>
      <c r="E651" s="38"/>
      <c r="F651" s="38"/>
      <c r="G651" s="38"/>
      <c r="H651" s="38"/>
      <c r="I651" s="38"/>
      <c r="J651" s="38"/>
      <c r="K651" s="38"/>
      <c r="L651" s="38"/>
      <c r="M651" s="38"/>
      <c r="N651" s="38"/>
      <c r="O651" s="38"/>
      <c r="P651" s="38"/>
      <c r="Q651" s="38"/>
      <c r="R651" s="38"/>
      <c r="S651" s="77" t="s">
        <v>4066</v>
      </c>
      <c r="T651" s="76"/>
      <c r="AD651" s="224" t="s">
        <v>1689</v>
      </c>
      <c r="AE651" s="224" t="s">
        <v>691</v>
      </c>
      <c r="AF651" s="225" t="s">
        <v>2127</v>
      </c>
      <c r="AG651" s="223" t="s">
        <v>2624</v>
      </c>
      <c r="AH651" s="199">
        <v>649</v>
      </c>
      <c r="AI651" s="191"/>
      <c r="AJ651" s="178"/>
      <c r="AK651" s="178"/>
      <c r="AL651" s="178"/>
      <c r="AM651" s="178"/>
      <c r="AS651" s="40" t="s">
        <v>1216</v>
      </c>
      <c r="AT651" s="40"/>
      <c r="AU651" s="40" t="s">
        <v>3457</v>
      </c>
      <c r="AV651" s="40" t="s">
        <v>2024</v>
      </c>
      <c r="AW651" s="40"/>
    </row>
    <row r="652" spans="1:49" ht="13.5" customHeight="1" x14ac:dyDescent="0.25">
      <c r="A652" s="38"/>
      <c r="B652" s="38"/>
      <c r="C652" s="38"/>
      <c r="D652" s="38"/>
      <c r="E652" s="38"/>
      <c r="F652" s="38"/>
      <c r="G652" s="38"/>
      <c r="H652" s="38"/>
      <c r="I652" s="38"/>
      <c r="J652" s="38"/>
      <c r="K652" s="38"/>
      <c r="L652" s="38"/>
      <c r="M652" s="38"/>
      <c r="N652" s="38"/>
      <c r="O652" s="38"/>
      <c r="P652" s="38"/>
      <c r="Q652" s="38"/>
      <c r="R652" s="38"/>
      <c r="S652" s="77" t="s">
        <v>3303</v>
      </c>
      <c r="T652" s="76"/>
      <c r="AD652" s="224" t="s">
        <v>1689</v>
      </c>
      <c r="AE652" s="224" t="s">
        <v>2625</v>
      </c>
      <c r="AF652" s="225" t="s">
        <v>2127</v>
      </c>
      <c r="AG652" s="223" t="s">
        <v>2626</v>
      </c>
      <c r="AH652" s="199">
        <v>650</v>
      </c>
      <c r="AI652" s="191"/>
      <c r="AJ652" s="178"/>
      <c r="AK652" s="178"/>
      <c r="AL652" s="178"/>
      <c r="AM652" s="178"/>
      <c r="AS652" s="40" t="s">
        <v>1217</v>
      </c>
      <c r="AT652" s="40"/>
      <c r="AU652" s="40" t="s">
        <v>523</v>
      </c>
      <c r="AV652" s="40" t="s">
        <v>2025</v>
      </c>
      <c r="AW652" s="40"/>
    </row>
    <row r="653" spans="1:49" ht="13.5" customHeight="1" x14ac:dyDescent="0.25">
      <c r="A653" s="38"/>
      <c r="B653" s="38"/>
      <c r="C653" s="38"/>
      <c r="D653" s="38"/>
      <c r="E653" s="38"/>
      <c r="F653" s="38"/>
      <c r="G653" s="38"/>
      <c r="H653" s="38"/>
      <c r="I653" s="38"/>
      <c r="J653" s="38"/>
      <c r="K653" s="38"/>
      <c r="L653" s="38"/>
      <c r="M653" s="38"/>
      <c r="N653" s="38"/>
      <c r="O653" s="38"/>
      <c r="P653" s="38"/>
      <c r="Q653" s="38"/>
      <c r="R653" s="38"/>
      <c r="S653" s="77" t="s">
        <v>4067</v>
      </c>
      <c r="T653" s="76"/>
      <c r="AD653" s="224" t="s">
        <v>1689</v>
      </c>
      <c r="AE653" s="224" t="s">
        <v>2627</v>
      </c>
      <c r="AF653" s="225" t="s">
        <v>2127</v>
      </c>
      <c r="AG653" s="223" t="s">
        <v>2628</v>
      </c>
      <c r="AH653" s="199">
        <v>651</v>
      </c>
      <c r="AI653" s="191"/>
      <c r="AJ653" s="178"/>
      <c r="AK653" s="178"/>
      <c r="AL653" s="178"/>
      <c r="AM653" s="178"/>
      <c r="AS653" s="40" t="s">
        <v>1569</v>
      </c>
      <c r="AT653" s="40"/>
      <c r="AU653" s="40" t="s">
        <v>3458</v>
      </c>
      <c r="AV653" s="40" t="s">
        <v>2026</v>
      </c>
      <c r="AW653" s="40"/>
    </row>
    <row r="654" spans="1:49" ht="13.5" customHeight="1" x14ac:dyDescent="0.25">
      <c r="A654" s="38"/>
      <c r="B654" s="38"/>
      <c r="C654" s="38"/>
      <c r="D654" s="38"/>
      <c r="E654" s="38"/>
      <c r="F654" s="38"/>
      <c r="G654" s="38"/>
      <c r="H654" s="38"/>
      <c r="I654" s="38"/>
      <c r="J654" s="38"/>
      <c r="K654" s="38"/>
      <c r="L654" s="38"/>
      <c r="M654" s="38"/>
      <c r="N654" s="38"/>
      <c r="O654" s="38"/>
      <c r="P654" s="38"/>
      <c r="Q654" s="38"/>
      <c r="R654" s="38"/>
      <c r="S654" s="77" t="s">
        <v>464</v>
      </c>
      <c r="T654" s="76" t="s">
        <v>604</v>
      </c>
      <c r="AD654" s="224" t="s">
        <v>1689</v>
      </c>
      <c r="AE654" s="224" t="s">
        <v>2629</v>
      </c>
      <c r="AF654" s="225" t="s">
        <v>2127</v>
      </c>
      <c r="AG654" s="223" t="s">
        <v>2630</v>
      </c>
      <c r="AH654" s="199">
        <v>652</v>
      </c>
      <c r="AI654" s="191"/>
      <c r="AJ654" s="178"/>
      <c r="AK654" s="178"/>
      <c r="AL654" s="178"/>
      <c r="AM654" s="178"/>
      <c r="AS654" s="40" t="s">
        <v>3459</v>
      </c>
      <c r="AT654" s="40"/>
      <c r="AU654" s="40" t="s">
        <v>3460</v>
      </c>
      <c r="AV654" s="40" t="s">
        <v>3461</v>
      </c>
      <c r="AW654" s="40" t="s">
        <v>2773</v>
      </c>
    </row>
    <row r="655" spans="1:49" ht="13.5" customHeight="1" x14ac:dyDescent="0.25">
      <c r="A655" s="38"/>
      <c r="B655" s="38"/>
      <c r="C655" s="38"/>
      <c r="D655" s="38"/>
      <c r="E655" s="38"/>
      <c r="F655" s="38"/>
      <c r="G655" s="38"/>
      <c r="H655" s="38"/>
      <c r="I655" s="38"/>
      <c r="J655" s="38"/>
      <c r="K655" s="38"/>
      <c r="L655" s="38"/>
      <c r="M655" s="38"/>
      <c r="N655" s="38"/>
      <c r="O655" s="38"/>
      <c r="P655" s="38"/>
      <c r="Q655" s="38"/>
      <c r="R655" s="38"/>
      <c r="S655" s="77" t="s">
        <v>3314</v>
      </c>
      <c r="T655" s="76"/>
      <c r="AD655" s="224" t="s">
        <v>1689</v>
      </c>
      <c r="AE655" s="224" t="s">
        <v>2631</v>
      </c>
      <c r="AF655" s="225" t="s">
        <v>2128</v>
      </c>
      <c r="AG655" s="223" t="s">
        <v>3648</v>
      </c>
      <c r="AH655" s="199">
        <v>653</v>
      </c>
      <c r="AI655" s="191"/>
      <c r="AJ655" s="178"/>
      <c r="AK655" s="178"/>
      <c r="AL655" s="178"/>
      <c r="AM655" s="178"/>
      <c r="AS655" s="40" t="s">
        <v>1570</v>
      </c>
      <c r="AT655" s="40"/>
      <c r="AU655" s="40" t="s">
        <v>3462</v>
      </c>
      <c r="AV655" s="40" t="s">
        <v>2027</v>
      </c>
      <c r="AW655" s="40"/>
    </row>
    <row r="656" spans="1:49" ht="13.5" customHeight="1" x14ac:dyDescent="0.25">
      <c r="A656" s="38"/>
      <c r="B656" s="38"/>
      <c r="C656" s="38"/>
      <c r="D656" s="38"/>
      <c r="E656" s="38"/>
      <c r="F656" s="38"/>
      <c r="G656" s="38"/>
      <c r="H656" s="38"/>
      <c r="I656" s="38"/>
      <c r="J656" s="38"/>
      <c r="K656" s="38"/>
      <c r="L656" s="38"/>
      <c r="M656" s="38"/>
      <c r="N656" s="38"/>
      <c r="O656" s="38"/>
      <c r="P656" s="38"/>
      <c r="Q656" s="38"/>
      <c r="R656" s="38"/>
      <c r="S656" s="77" t="s">
        <v>4068</v>
      </c>
      <c r="T656" s="76"/>
      <c r="AD656" s="224" t="s">
        <v>1689</v>
      </c>
      <c r="AE656" s="224" t="s">
        <v>2631</v>
      </c>
      <c r="AF656" s="225" t="s">
        <v>2128</v>
      </c>
      <c r="AG656" s="223" t="s">
        <v>2632</v>
      </c>
      <c r="AH656" s="199">
        <v>654</v>
      </c>
      <c r="AI656" s="191"/>
      <c r="AJ656" s="178"/>
      <c r="AK656" s="178"/>
      <c r="AL656" s="178"/>
      <c r="AM656" s="178"/>
      <c r="AS656" s="40" t="s">
        <v>3463</v>
      </c>
      <c r="AT656" s="40"/>
      <c r="AU656" s="40" t="s">
        <v>3464</v>
      </c>
      <c r="AV656" s="40" t="s">
        <v>3465</v>
      </c>
      <c r="AW656" s="40" t="s">
        <v>2770</v>
      </c>
    </row>
    <row r="657" spans="1:49" ht="13.5" customHeight="1" x14ac:dyDescent="0.25">
      <c r="A657" s="38"/>
      <c r="B657" s="38"/>
      <c r="C657" s="38"/>
      <c r="D657" s="38"/>
      <c r="E657" s="38"/>
      <c r="F657" s="38"/>
      <c r="G657" s="38"/>
      <c r="H657" s="38"/>
      <c r="I657" s="38"/>
      <c r="J657" s="38"/>
      <c r="K657" s="38"/>
      <c r="L657" s="38"/>
      <c r="M657" s="38"/>
      <c r="N657" s="38"/>
      <c r="O657" s="38"/>
      <c r="P657" s="38"/>
      <c r="Q657" s="38"/>
      <c r="R657" s="38"/>
      <c r="S657" s="77" t="s">
        <v>465</v>
      </c>
      <c r="T657" s="76" t="s">
        <v>603</v>
      </c>
      <c r="AD657" s="224" t="s">
        <v>1689</v>
      </c>
      <c r="AE657" s="224" t="s">
        <v>618</v>
      </c>
      <c r="AF657" s="225" t="s">
        <v>2129</v>
      </c>
      <c r="AG657" s="223" t="s">
        <v>3649</v>
      </c>
      <c r="AH657" s="199">
        <v>655</v>
      </c>
      <c r="AI657" s="191"/>
      <c r="AJ657" s="178"/>
      <c r="AK657" s="178"/>
      <c r="AL657" s="178"/>
      <c r="AM657" s="178"/>
      <c r="AS657" s="40" t="s">
        <v>1571</v>
      </c>
      <c r="AT657" s="40"/>
      <c r="AU657" s="40" t="s">
        <v>4121</v>
      </c>
      <c r="AV657" s="40" t="s">
        <v>4502</v>
      </c>
      <c r="AW657" s="40" t="s">
        <v>207</v>
      </c>
    </row>
    <row r="658" spans="1:49" ht="13.5" customHeight="1" x14ac:dyDescent="0.25">
      <c r="A658" s="38"/>
      <c r="B658" s="38"/>
      <c r="C658" s="38"/>
      <c r="D658" s="38"/>
      <c r="E658" s="38"/>
      <c r="F658" s="38"/>
      <c r="G658" s="38"/>
      <c r="H658" s="38"/>
      <c r="I658" s="38"/>
      <c r="J658" s="38"/>
      <c r="K658" s="38"/>
      <c r="L658" s="38"/>
      <c r="M658" s="38"/>
      <c r="N658" s="38"/>
      <c r="O658" s="38"/>
      <c r="P658" s="38"/>
      <c r="Q658" s="38"/>
      <c r="R658" s="38"/>
      <c r="S658" s="77" t="s">
        <v>4069</v>
      </c>
      <c r="T658" s="76"/>
      <c r="AD658" s="224" t="s">
        <v>1689</v>
      </c>
      <c r="AE658" s="224" t="s">
        <v>618</v>
      </c>
      <c r="AF658" s="225" t="s">
        <v>2129</v>
      </c>
      <c r="AG658" s="223" t="s">
        <v>2633</v>
      </c>
      <c r="AH658" s="199">
        <v>656</v>
      </c>
      <c r="AI658" s="191"/>
      <c r="AJ658" s="178"/>
      <c r="AK658" s="178"/>
      <c r="AL658" s="178"/>
      <c r="AM658" s="178"/>
      <c r="AS658" s="40" t="s">
        <v>1572</v>
      </c>
      <c r="AT658" s="40"/>
      <c r="AU658" s="40" t="s">
        <v>3905</v>
      </c>
      <c r="AV658" s="40" t="s">
        <v>4503</v>
      </c>
      <c r="AW658" s="40" t="s">
        <v>139</v>
      </c>
    </row>
    <row r="659" spans="1:49" ht="13.5" customHeight="1" x14ac:dyDescent="0.25">
      <c r="A659" s="38"/>
      <c r="B659" s="38"/>
      <c r="C659" s="38"/>
      <c r="D659" s="38"/>
      <c r="E659" s="38"/>
      <c r="F659" s="38"/>
      <c r="G659" s="38"/>
      <c r="H659" s="38"/>
      <c r="I659" s="38"/>
      <c r="J659" s="38"/>
      <c r="K659" s="38"/>
      <c r="L659" s="38"/>
      <c r="M659" s="38"/>
      <c r="N659" s="38"/>
      <c r="O659" s="38"/>
      <c r="P659" s="38"/>
      <c r="Q659" s="38"/>
      <c r="R659" s="38"/>
      <c r="S659" s="77" t="s">
        <v>466</v>
      </c>
      <c r="T659" s="76" t="s">
        <v>553</v>
      </c>
      <c r="AD659" s="224" t="s">
        <v>1689</v>
      </c>
      <c r="AE659" s="224" t="s">
        <v>2634</v>
      </c>
      <c r="AF659" s="225" t="s">
        <v>2129</v>
      </c>
      <c r="AG659" s="223" t="s">
        <v>2635</v>
      </c>
      <c r="AH659" s="199">
        <v>657</v>
      </c>
      <c r="AI659" s="191"/>
      <c r="AJ659" s="178"/>
      <c r="AK659" s="178"/>
      <c r="AL659" s="178"/>
      <c r="AM659" s="178"/>
      <c r="AS659" s="40" t="s">
        <v>1218</v>
      </c>
      <c r="AT659" s="40"/>
      <c r="AU659" s="40" t="s">
        <v>520</v>
      </c>
      <c r="AV659" s="40" t="s">
        <v>4504</v>
      </c>
      <c r="AW659" s="40" t="s">
        <v>171</v>
      </c>
    </row>
    <row r="660" spans="1:49" ht="13.5" customHeight="1" x14ac:dyDescent="0.25">
      <c r="A660" s="38"/>
      <c r="B660" s="38"/>
      <c r="C660" s="38"/>
      <c r="D660" s="38"/>
      <c r="E660" s="38"/>
      <c r="F660" s="38"/>
      <c r="G660" s="38"/>
      <c r="H660" s="38"/>
      <c r="I660" s="38"/>
      <c r="J660" s="38"/>
      <c r="K660" s="38"/>
      <c r="L660" s="38"/>
      <c r="M660" s="38"/>
      <c r="N660" s="38"/>
      <c r="O660" s="38"/>
      <c r="P660" s="38"/>
      <c r="Q660" s="38"/>
      <c r="R660" s="38"/>
      <c r="S660" s="77" t="s">
        <v>3300</v>
      </c>
      <c r="T660" s="76"/>
      <c r="AD660" s="224" t="s">
        <v>1689</v>
      </c>
      <c r="AE660" s="224" t="s">
        <v>2482</v>
      </c>
      <c r="AF660" s="225" t="s">
        <v>2130</v>
      </c>
      <c r="AG660" s="223" t="s">
        <v>3650</v>
      </c>
      <c r="AH660" s="199">
        <v>658</v>
      </c>
      <c r="AI660" s="191"/>
      <c r="AJ660" s="178"/>
      <c r="AK660" s="178"/>
      <c r="AL660" s="178"/>
      <c r="AM660" s="178"/>
      <c r="AS660" s="40" t="s">
        <v>1219</v>
      </c>
      <c r="AT660" s="40"/>
      <c r="AU660" s="40" t="s">
        <v>3895</v>
      </c>
      <c r="AV660" s="40" t="s">
        <v>4505</v>
      </c>
      <c r="AW660" s="40" t="s">
        <v>235</v>
      </c>
    </row>
    <row r="661" spans="1:49" ht="13.5" customHeight="1" x14ac:dyDescent="0.25">
      <c r="A661" s="38"/>
      <c r="B661" s="38"/>
      <c r="C661" s="38"/>
      <c r="D661" s="38"/>
      <c r="E661" s="38"/>
      <c r="F661" s="38"/>
      <c r="G661" s="38"/>
      <c r="H661" s="38"/>
      <c r="I661" s="38"/>
      <c r="J661" s="38"/>
      <c r="K661" s="38"/>
      <c r="L661" s="38"/>
      <c r="M661" s="38"/>
      <c r="N661" s="38"/>
      <c r="O661" s="38"/>
      <c r="P661" s="38"/>
      <c r="Q661" s="38"/>
      <c r="R661" s="38"/>
      <c r="S661" s="77" t="s">
        <v>4070</v>
      </c>
      <c r="T661" s="76"/>
      <c r="AD661" s="224" t="s">
        <v>1689</v>
      </c>
      <c r="AE661" s="224" t="s">
        <v>2482</v>
      </c>
      <c r="AF661" s="225" t="s">
        <v>2130</v>
      </c>
      <c r="AG661" s="223" t="s">
        <v>2636</v>
      </c>
      <c r="AH661" s="199">
        <v>659</v>
      </c>
      <c r="AI661" s="191"/>
      <c r="AJ661" s="178"/>
      <c r="AK661" s="178"/>
      <c r="AL661" s="178"/>
      <c r="AM661" s="178"/>
      <c r="AS661" s="40" t="s">
        <v>1220</v>
      </c>
      <c r="AT661" s="40"/>
      <c r="AU661" s="40" t="s">
        <v>531</v>
      </c>
      <c r="AV661" s="40" t="s">
        <v>4506</v>
      </c>
      <c r="AW661" s="40" t="s">
        <v>175</v>
      </c>
    </row>
    <row r="662" spans="1:49" ht="13.5" customHeight="1" x14ac:dyDescent="0.25">
      <c r="A662" s="38"/>
      <c r="B662" s="38"/>
      <c r="C662" s="38"/>
      <c r="D662" s="38"/>
      <c r="E662" s="38"/>
      <c r="F662" s="38"/>
      <c r="G662" s="38"/>
      <c r="H662" s="38"/>
      <c r="I662" s="38"/>
      <c r="J662" s="38"/>
      <c r="K662" s="38"/>
      <c r="L662" s="38"/>
      <c r="M662" s="38"/>
      <c r="N662" s="38"/>
      <c r="O662" s="38"/>
      <c r="P662" s="38"/>
      <c r="Q662" s="38"/>
      <c r="R662" s="38"/>
      <c r="S662" s="77" t="s">
        <v>4071</v>
      </c>
      <c r="T662" s="76"/>
      <c r="AD662" s="224" t="s">
        <v>1689</v>
      </c>
      <c r="AE662" s="224" t="s">
        <v>693</v>
      </c>
      <c r="AF662" s="225" t="s">
        <v>2131</v>
      </c>
      <c r="AG662" s="223" t="s">
        <v>2637</v>
      </c>
      <c r="AH662" s="199">
        <v>660</v>
      </c>
      <c r="AI662" s="191"/>
      <c r="AJ662" s="178"/>
      <c r="AK662" s="178"/>
      <c r="AL662" s="178"/>
      <c r="AM662" s="178"/>
      <c r="AS662" s="40" t="s">
        <v>3466</v>
      </c>
      <c r="AT662" s="40"/>
      <c r="AU662" s="40" t="s">
        <v>527</v>
      </c>
      <c r="AV662" s="40" t="s">
        <v>3467</v>
      </c>
      <c r="AW662" s="40" t="s">
        <v>2773</v>
      </c>
    </row>
    <row r="663" spans="1:49" ht="13.5" customHeight="1" x14ac:dyDescent="0.25">
      <c r="A663" s="38"/>
      <c r="B663" s="38"/>
      <c r="C663" s="38"/>
      <c r="D663" s="38"/>
      <c r="E663" s="38"/>
      <c r="F663" s="38"/>
      <c r="G663" s="38"/>
      <c r="H663" s="38"/>
      <c r="I663" s="38"/>
      <c r="J663" s="38"/>
      <c r="K663" s="38"/>
      <c r="L663" s="38"/>
      <c r="M663" s="38"/>
      <c r="N663" s="38"/>
      <c r="O663" s="38"/>
      <c r="P663" s="38"/>
      <c r="Q663" s="38"/>
      <c r="R663" s="38"/>
      <c r="S663" s="77" t="s">
        <v>4072</v>
      </c>
      <c r="T663" s="76"/>
      <c r="AD663" s="224" t="s">
        <v>1689</v>
      </c>
      <c r="AE663" s="224" t="s">
        <v>694</v>
      </c>
      <c r="AF663" s="225" t="s">
        <v>2088</v>
      </c>
      <c r="AG663" s="223" t="s">
        <v>2580</v>
      </c>
      <c r="AH663" s="199">
        <v>661</v>
      </c>
      <c r="AI663" s="191"/>
      <c r="AJ663" s="178"/>
      <c r="AK663" s="178"/>
      <c r="AL663" s="178"/>
      <c r="AM663" s="178"/>
      <c r="AS663" s="40" t="s">
        <v>3468</v>
      </c>
      <c r="AT663" s="40"/>
      <c r="AU663" s="40" t="s">
        <v>3469</v>
      </c>
      <c r="AV663" s="40" t="s">
        <v>3470</v>
      </c>
      <c r="AW663" s="40" t="s">
        <v>2770</v>
      </c>
    </row>
    <row r="664" spans="1:49" ht="13.5" customHeight="1" x14ac:dyDescent="0.25">
      <c r="A664" s="38"/>
      <c r="B664" s="38"/>
      <c r="C664" s="38"/>
      <c r="D664" s="38"/>
      <c r="E664" s="38"/>
      <c r="F664" s="38"/>
      <c r="G664" s="38"/>
      <c r="H664" s="38"/>
      <c r="I664" s="38"/>
      <c r="J664" s="38"/>
      <c r="K664" s="38"/>
      <c r="L664" s="38"/>
      <c r="M664" s="38"/>
      <c r="N664" s="38"/>
      <c r="O664" s="38"/>
      <c r="P664" s="38"/>
      <c r="Q664" s="38"/>
      <c r="R664" s="38"/>
      <c r="S664" s="77" t="s">
        <v>4073</v>
      </c>
      <c r="T664" s="76"/>
      <c r="AD664" s="224" t="s">
        <v>1689</v>
      </c>
      <c r="AE664" s="224" t="s">
        <v>694</v>
      </c>
      <c r="AF664" s="225" t="s">
        <v>2088</v>
      </c>
      <c r="AG664" s="223" t="s">
        <v>2638</v>
      </c>
      <c r="AH664" s="199">
        <v>662</v>
      </c>
      <c r="AI664" s="191"/>
      <c r="AJ664" s="178"/>
      <c r="AK664" s="178"/>
      <c r="AL664" s="178"/>
      <c r="AM664" s="178"/>
      <c r="AS664" s="40" t="s">
        <v>1573</v>
      </c>
      <c r="AT664" s="40"/>
      <c r="AU664" s="40" t="s">
        <v>3471</v>
      </c>
      <c r="AV664" s="40" t="s">
        <v>2028</v>
      </c>
      <c r="AW664" s="40"/>
    </row>
    <row r="665" spans="1:49" ht="13.5" customHeight="1" x14ac:dyDescent="0.25">
      <c r="A665" s="38"/>
      <c r="B665" s="38"/>
      <c r="C665" s="38"/>
      <c r="D665" s="38"/>
      <c r="E665" s="38"/>
      <c r="F665" s="38"/>
      <c r="G665" s="38"/>
      <c r="H665" s="38"/>
      <c r="I665" s="38"/>
      <c r="J665" s="38"/>
      <c r="K665" s="38"/>
      <c r="L665" s="38"/>
      <c r="M665" s="38"/>
      <c r="N665" s="38"/>
      <c r="O665" s="38"/>
      <c r="P665" s="38"/>
      <c r="Q665" s="38"/>
      <c r="R665" s="38"/>
      <c r="S665" s="77" t="s">
        <v>4074</v>
      </c>
      <c r="T665" s="76"/>
      <c r="AD665" s="224" t="s">
        <v>1689</v>
      </c>
      <c r="AE665" s="224" t="s">
        <v>2639</v>
      </c>
      <c r="AF665" s="225" t="s">
        <v>2132</v>
      </c>
      <c r="AG665" s="223" t="s">
        <v>2640</v>
      </c>
      <c r="AH665" s="199">
        <v>663</v>
      </c>
      <c r="AI665" s="191"/>
      <c r="AJ665" s="178"/>
      <c r="AK665" s="178"/>
      <c r="AL665" s="178"/>
      <c r="AM665" s="178"/>
      <c r="AS665" s="40" t="s">
        <v>1574</v>
      </c>
      <c r="AT665" s="40"/>
      <c r="AU665" s="40" t="s">
        <v>3920</v>
      </c>
      <c r="AV665" s="40" t="s">
        <v>4507</v>
      </c>
      <c r="AW665" s="40" t="s">
        <v>77</v>
      </c>
    </row>
    <row r="666" spans="1:49" ht="13.5" customHeight="1" x14ac:dyDescent="0.25">
      <c r="A666" s="38"/>
      <c r="B666" s="38"/>
      <c r="C666" s="38"/>
      <c r="D666" s="38"/>
      <c r="E666" s="38"/>
      <c r="F666" s="38"/>
      <c r="G666" s="38"/>
      <c r="H666" s="38"/>
      <c r="I666" s="38"/>
      <c r="J666" s="38"/>
      <c r="K666" s="38"/>
      <c r="L666" s="38"/>
      <c r="M666" s="38"/>
      <c r="N666" s="38"/>
      <c r="O666" s="38"/>
      <c r="P666" s="38"/>
      <c r="Q666" s="38"/>
      <c r="R666" s="38"/>
      <c r="S666" s="77" t="s">
        <v>4075</v>
      </c>
      <c r="T666" s="76"/>
      <c r="AD666" s="224" t="s">
        <v>1689</v>
      </c>
      <c r="AE666" s="224" t="s">
        <v>2641</v>
      </c>
      <c r="AF666" s="225" t="s">
        <v>2132</v>
      </c>
      <c r="AG666" s="223" t="s">
        <v>2642</v>
      </c>
      <c r="AH666" s="199">
        <v>664</v>
      </c>
      <c r="AI666" s="191"/>
      <c r="AJ666" s="178"/>
      <c r="AK666" s="178"/>
      <c r="AL666" s="178"/>
      <c r="AM666" s="178"/>
      <c r="AS666" s="40" t="s">
        <v>1575</v>
      </c>
      <c r="AT666" s="40"/>
      <c r="AU666" s="40" t="s">
        <v>4122</v>
      </c>
      <c r="AV666" s="40" t="s">
        <v>4508</v>
      </c>
      <c r="AW666" s="40" t="s">
        <v>1575</v>
      </c>
    </row>
    <row r="667" spans="1:49" ht="13.5" customHeight="1" x14ac:dyDescent="0.25">
      <c r="A667" s="38"/>
      <c r="B667" s="38"/>
      <c r="C667" s="38"/>
      <c r="D667" s="38"/>
      <c r="E667" s="38"/>
      <c r="F667" s="38"/>
      <c r="G667" s="38"/>
      <c r="H667" s="38"/>
      <c r="I667" s="38"/>
      <c r="J667" s="38"/>
      <c r="K667" s="38"/>
      <c r="L667" s="38"/>
      <c r="M667" s="38"/>
      <c r="N667" s="38"/>
      <c r="O667" s="38"/>
      <c r="P667" s="38"/>
      <c r="Q667" s="38"/>
      <c r="R667" s="38"/>
      <c r="S667" s="77" t="s">
        <v>4076</v>
      </c>
      <c r="T667" s="76"/>
      <c r="AD667" s="224" t="s">
        <v>1689</v>
      </c>
      <c r="AE667" s="224" t="s">
        <v>2643</v>
      </c>
      <c r="AF667" s="225" t="s">
        <v>2133</v>
      </c>
      <c r="AG667" s="223" t="s">
        <v>3651</v>
      </c>
      <c r="AH667" s="199">
        <v>665</v>
      </c>
      <c r="AI667" s="191"/>
      <c r="AJ667" s="178"/>
      <c r="AK667" s="178"/>
      <c r="AL667" s="178"/>
      <c r="AM667" s="178"/>
      <c r="AS667" s="40" t="s">
        <v>3472</v>
      </c>
      <c r="AT667" s="40"/>
      <c r="AU667" s="40" t="s">
        <v>526</v>
      </c>
      <c r="AV667" s="40" t="s">
        <v>3473</v>
      </c>
      <c r="AW667" s="40" t="s">
        <v>2759</v>
      </c>
    </row>
    <row r="668" spans="1:49" ht="13.5" customHeight="1" x14ac:dyDescent="0.25">
      <c r="A668" s="38"/>
      <c r="B668" s="38"/>
      <c r="C668" s="38"/>
      <c r="D668" s="38"/>
      <c r="E668" s="38"/>
      <c r="F668" s="38"/>
      <c r="G668" s="38"/>
      <c r="H668" s="38"/>
      <c r="I668" s="38"/>
      <c r="J668" s="38"/>
      <c r="K668" s="38"/>
      <c r="L668" s="38"/>
      <c r="M668" s="38"/>
      <c r="N668" s="38"/>
      <c r="O668" s="38"/>
      <c r="P668" s="38"/>
      <c r="Q668" s="38"/>
      <c r="R668" s="38"/>
      <c r="S668" s="77" t="s">
        <v>3320</v>
      </c>
      <c r="T668" s="76"/>
      <c r="AD668" s="224" t="s">
        <v>1689</v>
      </c>
      <c r="AE668" s="224" t="s">
        <v>2643</v>
      </c>
      <c r="AF668" s="225" t="s">
        <v>2133</v>
      </c>
      <c r="AG668" s="223" t="s">
        <v>2644</v>
      </c>
      <c r="AH668" s="199">
        <v>666</v>
      </c>
      <c r="AI668" s="191"/>
      <c r="AJ668" s="178"/>
      <c r="AK668" s="178"/>
      <c r="AL668" s="178"/>
      <c r="AM668" s="178"/>
      <c r="AS668" s="40" t="s">
        <v>1011</v>
      </c>
      <c r="AT668" s="40"/>
      <c r="AU668" s="40" t="s">
        <v>3474</v>
      </c>
      <c r="AV668" s="40" t="s">
        <v>3475</v>
      </c>
      <c r="AW668" s="40" t="s">
        <v>2770</v>
      </c>
    </row>
    <row r="669" spans="1:49" ht="13.5" customHeight="1" x14ac:dyDescent="0.25">
      <c r="A669" s="38"/>
      <c r="B669" s="38"/>
      <c r="C669" s="38"/>
      <c r="D669" s="38"/>
      <c r="E669" s="38"/>
      <c r="F669" s="38"/>
      <c r="G669" s="38"/>
      <c r="H669" s="38"/>
      <c r="I669" s="38"/>
      <c r="J669" s="38"/>
      <c r="K669" s="38"/>
      <c r="L669" s="38"/>
      <c r="M669" s="38"/>
      <c r="N669" s="38"/>
      <c r="O669" s="38"/>
      <c r="P669" s="38"/>
      <c r="Q669" s="38"/>
      <c r="R669" s="38"/>
      <c r="S669" s="77" t="s">
        <v>4077</v>
      </c>
      <c r="T669" s="76"/>
      <c r="AD669" s="224" t="s">
        <v>1689</v>
      </c>
      <c r="AE669" s="224" t="s">
        <v>2645</v>
      </c>
      <c r="AF669" s="225" t="s">
        <v>2134</v>
      </c>
      <c r="AG669" s="223" t="s">
        <v>2646</v>
      </c>
      <c r="AH669" s="199">
        <v>667</v>
      </c>
      <c r="AI669" s="191"/>
      <c r="AJ669" s="178"/>
      <c r="AK669" s="178"/>
      <c r="AL669" s="178"/>
      <c r="AM669" s="178"/>
      <c r="AS669" s="40" t="s">
        <v>3476</v>
      </c>
      <c r="AT669" s="40"/>
      <c r="AU669" s="40" t="s">
        <v>333</v>
      </c>
      <c r="AV669" s="40" t="s">
        <v>3477</v>
      </c>
      <c r="AW669" s="40" t="s">
        <v>2766</v>
      </c>
    </row>
    <row r="670" spans="1:49" ht="13.5" customHeight="1" x14ac:dyDescent="0.25">
      <c r="A670" s="38"/>
      <c r="B670" s="38"/>
      <c r="C670" s="38"/>
      <c r="D670" s="38"/>
      <c r="E670" s="38"/>
      <c r="F670" s="38"/>
      <c r="G670" s="38"/>
      <c r="H670" s="38"/>
      <c r="I670" s="38"/>
      <c r="J670" s="38"/>
      <c r="K670" s="38"/>
      <c r="L670" s="38"/>
      <c r="M670" s="38"/>
      <c r="N670" s="38"/>
      <c r="O670" s="38"/>
      <c r="P670" s="38"/>
      <c r="Q670" s="38"/>
      <c r="R670" s="38"/>
      <c r="S670" s="77" t="s">
        <v>4078</v>
      </c>
      <c r="T670" s="76"/>
      <c r="AD670" s="224" t="s">
        <v>1689</v>
      </c>
      <c r="AE670" s="224" t="s">
        <v>2392</v>
      </c>
      <c r="AF670" s="225" t="s">
        <v>2135</v>
      </c>
      <c r="AG670" s="223" t="s">
        <v>2647</v>
      </c>
      <c r="AH670" s="199">
        <v>668</v>
      </c>
      <c r="AI670" s="191"/>
      <c r="AJ670" s="178"/>
      <c r="AK670" s="178"/>
      <c r="AL670" s="178"/>
      <c r="AM670" s="178"/>
      <c r="AS670" s="40" t="s">
        <v>1576</v>
      </c>
      <c r="AT670" s="40"/>
      <c r="AU670" s="40" t="s">
        <v>3864</v>
      </c>
      <c r="AV670" s="40" t="s">
        <v>4509</v>
      </c>
      <c r="AW670" s="40" t="s">
        <v>236</v>
      </c>
    </row>
    <row r="671" spans="1:49" ht="13.5" customHeight="1" x14ac:dyDescent="0.25">
      <c r="A671" s="38"/>
      <c r="B671" s="38"/>
      <c r="C671" s="38"/>
      <c r="D671" s="38"/>
      <c r="E671" s="38"/>
      <c r="F671" s="38"/>
      <c r="G671" s="38"/>
      <c r="H671" s="38"/>
      <c r="I671" s="38"/>
      <c r="J671" s="38"/>
      <c r="K671" s="38"/>
      <c r="L671" s="38"/>
      <c r="M671" s="38"/>
      <c r="N671" s="38"/>
      <c r="O671" s="38"/>
      <c r="P671" s="38"/>
      <c r="Q671" s="38"/>
      <c r="R671" s="38"/>
      <c r="S671" s="77" t="s">
        <v>3784</v>
      </c>
      <c r="T671" s="76" t="s">
        <v>603</v>
      </c>
      <c r="AD671" s="224" t="s">
        <v>1689</v>
      </c>
      <c r="AE671" s="224" t="s">
        <v>2054</v>
      </c>
      <c r="AF671" s="225" t="s">
        <v>2051</v>
      </c>
      <c r="AG671" s="223" t="s">
        <v>3565</v>
      </c>
      <c r="AH671" s="199">
        <v>669</v>
      </c>
      <c r="AI671" s="191"/>
      <c r="AJ671" s="178"/>
      <c r="AK671" s="178"/>
      <c r="AL671" s="178"/>
      <c r="AM671" s="178"/>
      <c r="AS671" s="40" t="s">
        <v>1577</v>
      </c>
      <c r="AT671" s="40"/>
      <c r="AU671" s="40" t="s">
        <v>4124</v>
      </c>
      <c r="AV671" s="40" t="s">
        <v>4510</v>
      </c>
      <c r="AW671" s="40" t="s">
        <v>134</v>
      </c>
    </row>
    <row r="672" spans="1:49" ht="13.5" customHeight="1" x14ac:dyDescent="0.25">
      <c r="A672" s="38"/>
      <c r="B672" s="38"/>
      <c r="C672" s="38"/>
      <c r="D672" s="38"/>
      <c r="E672" s="38"/>
      <c r="F672" s="38"/>
      <c r="G672" s="38"/>
      <c r="H672" s="38"/>
      <c r="I672" s="38"/>
      <c r="J672" s="38"/>
      <c r="K672" s="38"/>
      <c r="L672" s="38"/>
      <c r="M672" s="38"/>
      <c r="N672" s="38"/>
      <c r="O672" s="38"/>
      <c r="P672" s="38"/>
      <c r="Q672" s="38"/>
      <c r="R672" s="38"/>
      <c r="S672" s="77" t="s">
        <v>3326</v>
      </c>
      <c r="T672" s="76"/>
      <c r="AD672" s="224" t="s">
        <v>1689</v>
      </c>
      <c r="AE672" s="224" t="s">
        <v>695</v>
      </c>
      <c r="AF672" s="225" t="s">
        <v>2051</v>
      </c>
      <c r="AG672" s="223" t="s">
        <v>2648</v>
      </c>
      <c r="AH672" s="199">
        <v>670</v>
      </c>
      <c r="AI672" s="191"/>
      <c r="AJ672" s="178"/>
      <c r="AK672" s="178"/>
      <c r="AL672" s="178"/>
      <c r="AM672" s="178"/>
      <c r="AS672" s="40" t="s">
        <v>1578</v>
      </c>
      <c r="AT672" s="40"/>
      <c r="AU672" s="40" t="s">
        <v>3478</v>
      </c>
      <c r="AV672" s="40" t="s">
        <v>2029</v>
      </c>
      <c r="AW672" s="40"/>
    </row>
    <row r="673" spans="1:49" ht="13.5" customHeight="1" x14ac:dyDescent="0.25">
      <c r="A673" s="38"/>
      <c r="B673" s="38"/>
      <c r="C673" s="38"/>
      <c r="D673" s="38"/>
      <c r="E673" s="38"/>
      <c r="F673" s="38"/>
      <c r="G673" s="38"/>
      <c r="H673" s="38"/>
      <c r="I673" s="38"/>
      <c r="J673" s="38"/>
      <c r="K673" s="38"/>
      <c r="L673" s="38"/>
      <c r="M673" s="38"/>
      <c r="N673" s="38"/>
      <c r="O673" s="38"/>
      <c r="P673" s="38"/>
      <c r="Q673" s="38"/>
      <c r="R673" s="38"/>
      <c r="S673" s="77" t="s">
        <v>3339</v>
      </c>
      <c r="T673" s="76"/>
      <c r="AD673" s="224" t="s">
        <v>1689</v>
      </c>
      <c r="AE673" s="224" t="s">
        <v>676</v>
      </c>
      <c r="AF673" s="225" t="s">
        <v>2051</v>
      </c>
      <c r="AG673" s="223" t="s">
        <v>2649</v>
      </c>
      <c r="AH673" s="199">
        <v>671</v>
      </c>
      <c r="AI673" s="191"/>
      <c r="AJ673" s="178"/>
      <c r="AK673" s="178"/>
      <c r="AL673" s="178"/>
      <c r="AM673" s="178"/>
      <c r="AS673" s="40" t="s">
        <v>1579</v>
      </c>
      <c r="AT673" s="40"/>
      <c r="AU673" s="40" t="s">
        <v>3479</v>
      </c>
      <c r="AV673" s="40" t="s">
        <v>2030</v>
      </c>
      <c r="AW673" s="40"/>
    </row>
    <row r="674" spans="1:49" ht="13.5" customHeight="1" x14ac:dyDescent="0.25">
      <c r="A674" s="38"/>
      <c r="B674" s="38"/>
      <c r="C674" s="38"/>
      <c r="D674" s="38"/>
      <c r="E674" s="38"/>
      <c r="F674" s="38"/>
      <c r="G674" s="38"/>
      <c r="H674" s="38"/>
      <c r="I674" s="38"/>
      <c r="J674" s="38"/>
      <c r="K674" s="38"/>
      <c r="L674" s="38"/>
      <c r="M674" s="38"/>
      <c r="N674" s="38"/>
      <c r="O674" s="38"/>
      <c r="P674" s="38"/>
      <c r="Q674" s="38"/>
      <c r="R674" s="38"/>
      <c r="S674" s="77" t="s">
        <v>3323</v>
      </c>
      <c r="T674" s="76"/>
      <c r="AD674" s="224" t="s">
        <v>1689</v>
      </c>
      <c r="AE674" s="224" t="s">
        <v>2057</v>
      </c>
      <c r="AF674" s="225" t="s">
        <v>2052</v>
      </c>
      <c r="AG674" s="223" t="s">
        <v>2184</v>
      </c>
      <c r="AH674" s="199">
        <v>672</v>
      </c>
      <c r="AI674" s="191"/>
      <c r="AJ674" s="178"/>
      <c r="AK674" s="178"/>
      <c r="AL674" s="178"/>
      <c r="AM674" s="178"/>
      <c r="AS674" s="40" t="s">
        <v>1221</v>
      </c>
      <c r="AT674" s="40"/>
      <c r="AU674" s="40" t="s">
        <v>313</v>
      </c>
      <c r="AV674" s="40" t="s">
        <v>4511</v>
      </c>
      <c r="AW674" s="40" t="s">
        <v>113</v>
      </c>
    </row>
    <row r="675" spans="1:49" ht="13.5" customHeight="1" x14ac:dyDescent="0.25">
      <c r="A675" s="38"/>
      <c r="B675" s="38"/>
      <c r="C675" s="38"/>
      <c r="D675" s="38"/>
      <c r="E675" s="38"/>
      <c r="F675" s="38"/>
      <c r="G675" s="38"/>
      <c r="H675" s="38"/>
      <c r="I675" s="38"/>
      <c r="J675" s="38"/>
      <c r="K675" s="38"/>
      <c r="L675" s="38"/>
      <c r="M675" s="38"/>
      <c r="N675" s="38"/>
      <c r="O675" s="38"/>
      <c r="P675" s="38"/>
      <c r="Q675" s="38"/>
      <c r="R675" s="38"/>
      <c r="S675" s="77" t="s">
        <v>3333</v>
      </c>
      <c r="T675" s="76"/>
      <c r="AD675" s="224" t="s">
        <v>1689</v>
      </c>
      <c r="AE675" s="224" t="s">
        <v>2057</v>
      </c>
      <c r="AF675" s="225" t="s">
        <v>2052</v>
      </c>
      <c r="AG675" s="223" t="s">
        <v>2650</v>
      </c>
      <c r="AH675" s="199">
        <v>673</v>
      </c>
      <c r="AI675" s="191"/>
      <c r="AJ675" s="178"/>
      <c r="AK675" s="178"/>
      <c r="AL675" s="178"/>
      <c r="AM675" s="178"/>
      <c r="AS675" s="40" t="s">
        <v>1580</v>
      </c>
      <c r="AT675" s="40"/>
      <c r="AU675" s="40" t="s">
        <v>4123</v>
      </c>
      <c r="AV675" s="40" t="s">
        <v>4512</v>
      </c>
      <c r="AW675" s="40" t="s">
        <v>150</v>
      </c>
    </row>
    <row r="676" spans="1:49" ht="13.5" customHeight="1" x14ac:dyDescent="0.25">
      <c r="A676" s="38"/>
      <c r="B676" s="38"/>
      <c r="C676" s="38"/>
      <c r="D676" s="38"/>
      <c r="E676" s="38"/>
      <c r="F676" s="38"/>
      <c r="G676" s="38"/>
      <c r="H676" s="38"/>
      <c r="I676" s="38"/>
      <c r="J676" s="38"/>
      <c r="K676" s="38"/>
      <c r="L676" s="38"/>
      <c r="M676" s="38"/>
      <c r="N676" s="38"/>
      <c r="O676" s="38"/>
      <c r="P676" s="38"/>
      <c r="Q676" s="38"/>
      <c r="R676" s="38"/>
      <c r="S676" s="77" t="s">
        <v>4079</v>
      </c>
      <c r="T676" s="76"/>
      <c r="AD676" s="224" t="s">
        <v>1689</v>
      </c>
      <c r="AE676" s="224" t="s">
        <v>2057</v>
      </c>
      <c r="AF676" s="225" t="s">
        <v>2052</v>
      </c>
      <c r="AG676" s="223" t="s">
        <v>2319</v>
      </c>
      <c r="AH676" s="199">
        <v>674</v>
      </c>
      <c r="AI676" s="191"/>
      <c r="AJ676" s="178"/>
      <c r="AK676" s="178"/>
      <c r="AL676" s="178"/>
      <c r="AM676" s="178"/>
      <c r="AS676" s="40" t="s">
        <v>1581</v>
      </c>
      <c r="AT676" s="40"/>
      <c r="AU676" s="40" t="s">
        <v>3480</v>
      </c>
      <c r="AV676" s="40" t="s">
        <v>2031</v>
      </c>
      <c r="AW676" s="40"/>
    </row>
    <row r="677" spans="1:49" ht="13.5" customHeight="1" x14ac:dyDescent="0.25">
      <c r="A677" s="38"/>
      <c r="B677" s="38"/>
      <c r="C677" s="38"/>
      <c r="D677" s="38"/>
      <c r="E677" s="38"/>
      <c r="F677" s="38"/>
      <c r="G677" s="38"/>
      <c r="H677" s="38"/>
      <c r="I677" s="38"/>
      <c r="J677" s="38"/>
      <c r="K677" s="38"/>
      <c r="L677" s="38"/>
      <c r="M677" s="38"/>
      <c r="N677" s="38"/>
      <c r="O677" s="38"/>
      <c r="P677" s="38"/>
      <c r="Q677" s="38"/>
      <c r="R677" s="38"/>
      <c r="S677" s="77" t="s">
        <v>3504</v>
      </c>
      <c r="T677" s="76"/>
      <c r="AD677" s="224" t="s">
        <v>1689</v>
      </c>
      <c r="AE677" s="224" t="s">
        <v>2057</v>
      </c>
      <c r="AF677" s="225" t="s">
        <v>2052</v>
      </c>
      <c r="AG677" s="223" t="s">
        <v>2651</v>
      </c>
      <c r="AH677" s="199">
        <v>675</v>
      </c>
      <c r="AI677" s="191"/>
      <c r="AJ677" s="178"/>
      <c r="AK677" s="178"/>
      <c r="AL677" s="178"/>
      <c r="AM677" s="178"/>
      <c r="AS677" s="40" t="s">
        <v>3481</v>
      </c>
      <c r="AT677" s="40"/>
      <c r="AU677" s="40" t="s">
        <v>3482</v>
      </c>
      <c r="AV677" s="40" t="s">
        <v>3483</v>
      </c>
      <c r="AW677" s="40" t="s">
        <v>2770</v>
      </c>
    </row>
    <row r="678" spans="1:49" ht="13.5" customHeight="1" x14ac:dyDescent="0.25">
      <c r="A678" s="38"/>
      <c r="B678" s="38"/>
      <c r="C678" s="38"/>
      <c r="D678" s="38"/>
      <c r="E678" s="38"/>
      <c r="F678" s="38"/>
      <c r="G678" s="38"/>
      <c r="H678" s="38"/>
      <c r="I678" s="38"/>
      <c r="J678" s="38"/>
      <c r="K678" s="38"/>
      <c r="L678" s="38"/>
      <c r="M678" s="38"/>
      <c r="N678" s="38"/>
      <c r="O678" s="38"/>
      <c r="P678" s="38"/>
      <c r="Q678" s="38"/>
      <c r="R678" s="38"/>
      <c r="S678" s="77" t="s">
        <v>4080</v>
      </c>
      <c r="T678" s="76"/>
      <c r="AD678" s="224" t="s">
        <v>1689</v>
      </c>
      <c r="AE678" s="224" t="s">
        <v>2414</v>
      </c>
      <c r="AF678" s="225" t="s">
        <v>2052</v>
      </c>
      <c r="AG678" s="223" t="s">
        <v>2652</v>
      </c>
      <c r="AH678" s="199">
        <v>676</v>
      </c>
      <c r="AI678" s="191"/>
      <c r="AJ678" s="178"/>
      <c r="AK678" s="178"/>
      <c r="AL678" s="178"/>
      <c r="AM678" s="178"/>
      <c r="AS678" s="40" t="s">
        <v>1582</v>
      </c>
      <c r="AT678" s="40"/>
      <c r="AU678" s="40" t="s">
        <v>3484</v>
      </c>
      <c r="AV678" s="40" t="s">
        <v>2032</v>
      </c>
      <c r="AW678" s="40"/>
    </row>
    <row r="679" spans="1:49" ht="13.5" customHeight="1" x14ac:dyDescent="0.25">
      <c r="A679" s="38"/>
      <c r="B679" s="38"/>
      <c r="C679" s="38"/>
      <c r="D679" s="38"/>
      <c r="E679" s="38"/>
      <c r="F679" s="38"/>
      <c r="G679" s="38"/>
      <c r="H679" s="38"/>
      <c r="I679" s="38"/>
      <c r="J679" s="38"/>
      <c r="K679" s="38"/>
      <c r="L679" s="38"/>
      <c r="M679" s="38"/>
      <c r="N679" s="38"/>
      <c r="O679" s="38"/>
      <c r="P679" s="38"/>
      <c r="Q679" s="38"/>
      <c r="R679" s="38"/>
      <c r="S679" s="77" t="s">
        <v>4081</v>
      </c>
      <c r="T679" s="76"/>
      <c r="AD679" s="224" t="s">
        <v>1689</v>
      </c>
      <c r="AE679" s="224" t="s">
        <v>2610</v>
      </c>
      <c r="AF679" s="225" t="s">
        <v>2052</v>
      </c>
      <c r="AG679" s="223" t="s">
        <v>2611</v>
      </c>
      <c r="AH679" s="199">
        <v>677</v>
      </c>
      <c r="AI679" s="191"/>
      <c r="AJ679" s="178"/>
      <c r="AK679" s="178"/>
      <c r="AL679" s="178"/>
      <c r="AM679" s="178"/>
      <c r="AS679" s="40" t="s">
        <v>1583</v>
      </c>
      <c r="AT679" s="40"/>
      <c r="AU679" s="40" t="s">
        <v>4125</v>
      </c>
      <c r="AV679" s="40" t="s">
        <v>4513</v>
      </c>
      <c r="AW679" s="40" t="s">
        <v>77</v>
      </c>
    </row>
    <row r="680" spans="1:49" x14ac:dyDescent="0.25">
      <c r="S680" s="77" t="s">
        <v>3329</v>
      </c>
      <c r="T680" s="76"/>
      <c r="AD680" s="224" t="s">
        <v>1689</v>
      </c>
      <c r="AE680" s="224" t="s">
        <v>2653</v>
      </c>
      <c r="AF680" s="225" t="s">
        <v>2052</v>
      </c>
      <c r="AG680" s="223" t="s">
        <v>2654</v>
      </c>
      <c r="AH680" s="199">
        <v>678</v>
      </c>
      <c r="AI680" s="191"/>
      <c r="AS680" s="40" t="s">
        <v>1584</v>
      </c>
      <c r="AT680" s="40"/>
      <c r="AU680" s="40" t="s">
        <v>4119</v>
      </c>
      <c r="AV680" s="40" t="s">
        <v>4514</v>
      </c>
      <c r="AW680" s="40" t="s">
        <v>91</v>
      </c>
    </row>
    <row r="681" spans="1:49" x14ac:dyDescent="0.25">
      <c r="S681" s="77" t="s">
        <v>4082</v>
      </c>
      <c r="T681" s="76"/>
      <c r="AD681" s="224" t="s">
        <v>1689</v>
      </c>
      <c r="AE681" s="224" t="s">
        <v>2655</v>
      </c>
      <c r="AF681" s="225" t="s">
        <v>2052</v>
      </c>
      <c r="AG681" s="223" t="s">
        <v>2656</v>
      </c>
      <c r="AH681" s="199">
        <v>679</v>
      </c>
      <c r="AI681" s="191"/>
      <c r="AS681" s="40" t="s">
        <v>1585</v>
      </c>
      <c r="AT681" s="40"/>
      <c r="AU681" s="40" t="s">
        <v>3485</v>
      </c>
      <c r="AV681" s="40" t="s">
        <v>2033</v>
      </c>
      <c r="AW681" s="40"/>
    </row>
    <row r="682" spans="1:49" x14ac:dyDescent="0.25">
      <c r="S682" s="77" t="s">
        <v>467</v>
      </c>
      <c r="T682" s="76" t="s">
        <v>555</v>
      </c>
      <c r="AD682" s="224" t="s">
        <v>1689</v>
      </c>
      <c r="AE682" s="224" t="s">
        <v>2511</v>
      </c>
      <c r="AF682" s="225" t="s">
        <v>2052</v>
      </c>
      <c r="AG682" s="223" t="s">
        <v>2657</v>
      </c>
      <c r="AH682" s="199">
        <v>680</v>
      </c>
      <c r="AI682" s="191"/>
      <c r="AS682" s="40" t="s">
        <v>1586</v>
      </c>
      <c r="AT682" s="40"/>
      <c r="AU682" s="40" t="s">
        <v>4126</v>
      </c>
      <c r="AV682" s="40" t="s">
        <v>4515</v>
      </c>
      <c r="AW682" s="40" t="s">
        <v>153</v>
      </c>
    </row>
    <row r="683" spans="1:49" x14ac:dyDescent="0.25">
      <c r="S683" s="77" t="s">
        <v>4083</v>
      </c>
      <c r="T683" s="76"/>
      <c r="AD683" s="224" t="s">
        <v>1689</v>
      </c>
      <c r="AE683" s="224" t="s">
        <v>698</v>
      </c>
      <c r="AF683" s="225" t="s">
        <v>2052</v>
      </c>
      <c r="AG683" s="223" t="s">
        <v>3652</v>
      </c>
      <c r="AH683" s="199">
        <v>681</v>
      </c>
      <c r="AI683" s="191"/>
      <c r="AS683" s="40" t="s">
        <v>1587</v>
      </c>
      <c r="AT683" s="40"/>
      <c r="AU683" s="40" t="s">
        <v>4129</v>
      </c>
      <c r="AV683" s="40" t="s">
        <v>4516</v>
      </c>
      <c r="AW683" s="40" t="s">
        <v>182</v>
      </c>
    </row>
    <row r="684" spans="1:49" x14ac:dyDescent="0.25">
      <c r="S684" s="77" t="s">
        <v>468</v>
      </c>
      <c r="T684" s="76" t="s">
        <v>562</v>
      </c>
      <c r="AD684" s="224" t="s">
        <v>1689</v>
      </c>
      <c r="AE684" s="224" t="s">
        <v>658</v>
      </c>
      <c r="AF684" s="225" t="s">
        <v>2052</v>
      </c>
      <c r="AG684" s="223" t="s">
        <v>2658</v>
      </c>
      <c r="AH684" s="199">
        <v>682</v>
      </c>
      <c r="AI684" s="191"/>
      <c r="AS684" s="40" t="s">
        <v>1222</v>
      </c>
      <c r="AT684" s="40"/>
      <c r="AU684" s="40" t="s">
        <v>3982</v>
      </c>
      <c r="AV684" s="40" t="s">
        <v>4517</v>
      </c>
      <c r="AW684" s="40" t="s">
        <v>168</v>
      </c>
    </row>
    <row r="685" spans="1:49" x14ac:dyDescent="0.25">
      <c r="S685" s="77" t="s">
        <v>469</v>
      </c>
      <c r="T685" s="76" t="s">
        <v>549</v>
      </c>
      <c r="AD685" s="224" t="s">
        <v>1689</v>
      </c>
      <c r="AE685" s="224" t="s">
        <v>2327</v>
      </c>
      <c r="AF685" s="225" t="s">
        <v>2052</v>
      </c>
      <c r="AG685" s="223" t="s">
        <v>2328</v>
      </c>
      <c r="AH685" s="199">
        <v>683</v>
      </c>
      <c r="AI685" s="191"/>
      <c r="AS685" s="40" t="s">
        <v>3486</v>
      </c>
      <c r="AT685" s="40"/>
      <c r="AU685" s="40" t="s">
        <v>3487</v>
      </c>
      <c r="AV685" s="40" t="s">
        <v>3488</v>
      </c>
      <c r="AW685" s="40" t="s">
        <v>2752</v>
      </c>
    </row>
    <row r="686" spans="1:49" x14ac:dyDescent="0.25">
      <c r="S686" s="77" t="s">
        <v>2840</v>
      </c>
      <c r="T686" s="76"/>
      <c r="AD686" s="224" t="s">
        <v>1689</v>
      </c>
      <c r="AE686" s="224" t="s">
        <v>2058</v>
      </c>
      <c r="AF686" s="225" t="s">
        <v>2053</v>
      </c>
      <c r="AG686" s="223" t="s">
        <v>2248</v>
      </c>
      <c r="AH686" s="199">
        <v>684</v>
      </c>
      <c r="AI686" s="191"/>
      <c r="AS686" s="40" t="s">
        <v>1223</v>
      </c>
      <c r="AT686" s="40"/>
      <c r="AU686" s="40" t="s">
        <v>3489</v>
      </c>
      <c r="AV686" s="40" t="s">
        <v>2034</v>
      </c>
      <c r="AW686" s="40"/>
    </row>
    <row r="687" spans="1:49" x14ac:dyDescent="0.25">
      <c r="S687" s="77" t="s">
        <v>470</v>
      </c>
      <c r="T687" s="76" t="s">
        <v>304</v>
      </c>
      <c r="AD687" s="224" t="s">
        <v>1689</v>
      </c>
      <c r="AE687" s="224" t="s">
        <v>2546</v>
      </c>
      <c r="AF687" s="225" t="s">
        <v>2053</v>
      </c>
      <c r="AG687" s="223" t="s">
        <v>2659</v>
      </c>
      <c r="AH687" s="199">
        <v>685</v>
      </c>
      <c r="AI687" s="191"/>
      <c r="AS687" s="40" t="s">
        <v>1588</v>
      </c>
      <c r="AT687" s="40"/>
      <c r="AU687" s="40" t="s">
        <v>4057</v>
      </c>
      <c r="AV687" s="40" t="s">
        <v>4518</v>
      </c>
      <c r="AW687" s="40" t="s">
        <v>238</v>
      </c>
    </row>
    <row r="688" spans="1:49" x14ac:dyDescent="0.25">
      <c r="S688" s="77" t="s">
        <v>3531</v>
      </c>
      <c r="T688" s="76"/>
      <c r="AD688" s="224" t="s">
        <v>1689</v>
      </c>
      <c r="AE688" s="224" t="s">
        <v>2059</v>
      </c>
      <c r="AF688" s="225" t="s">
        <v>2093</v>
      </c>
      <c r="AG688" s="223" t="s">
        <v>2436</v>
      </c>
      <c r="AH688" s="199">
        <v>686</v>
      </c>
      <c r="AI688" s="191"/>
      <c r="AS688" s="40" t="s">
        <v>1589</v>
      </c>
      <c r="AT688" s="40"/>
      <c r="AU688" s="40" t="s">
        <v>3842</v>
      </c>
      <c r="AV688" s="40" t="s">
        <v>4519</v>
      </c>
      <c r="AW688" s="40" t="s">
        <v>91</v>
      </c>
    </row>
    <row r="689" spans="19:49" x14ac:dyDescent="0.25">
      <c r="S689" s="77" t="s">
        <v>3479</v>
      </c>
      <c r="T689" s="76"/>
      <c r="AD689" s="224" t="s">
        <v>1689</v>
      </c>
      <c r="AE689" s="224" t="s">
        <v>2660</v>
      </c>
      <c r="AF689" s="225" t="s">
        <v>2093</v>
      </c>
      <c r="AG689" s="223" t="s">
        <v>2661</v>
      </c>
      <c r="AH689" s="199">
        <v>687</v>
      </c>
      <c r="AI689" s="191"/>
      <c r="AS689" s="40" t="s">
        <v>1590</v>
      </c>
      <c r="AT689" s="40"/>
      <c r="AU689" s="40" t="s">
        <v>3976</v>
      </c>
      <c r="AV689" s="40" t="s">
        <v>4520</v>
      </c>
      <c r="AW689" s="40" t="s">
        <v>91</v>
      </c>
    </row>
    <row r="690" spans="19:49" x14ac:dyDescent="0.25">
      <c r="S690" s="77" t="s">
        <v>4555</v>
      </c>
      <c r="T690" s="76"/>
      <c r="AD690" s="224" t="s">
        <v>1689</v>
      </c>
      <c r="AE690" s="224" t="s">
        <v>699</v>
      </c>
      <c r="AF690" s="225" t="s">
        <v>2093</v>
      </c>
      <c r="AG690" s="223" t="s">
        <v>2662</v>
      </c>
      <c r="AH690" s="199">
        <v>688</v>
      </c>
      <c r="AI690" s="191"/>
      <c r="AS690" s="40" t="s">
        <v>1591</v>
      </c>
      <c r="AT690" s="40"/>
      <c r="AU690" s="40" t="s">
        <v>3973</v>
      </c>
      <c r="AV690" s="40" t="s">
        <v>4521</v>
      </c>
      <c r="AW690" s="40" t="s">
        <v>91</v>
      </c>
    </row>
    <row r="691" spans="19:49" x14ac:dyDescent="0.25">
      <c r="S691" s="77" t="s">
        <v>3336</v>
      </c>
      <c r="T691" s="76"/>
      <c r="AD691" s="224" t="s">
        <v>1689</v>
      </c>
      <c r="AE691" s="224" t="s">
        <v>2663</v>
      </c>
      <c r="AF691" s="225" t="s">
        <v>2136</v>
      </c>
      <c r="AG691" s="223" t="s">
        <v>2664</v>
      </c>
      <c r="AH691" s="199">
        <v>689</v>
      </c>
      <c r="AI691" s="191"/>
      <c r="AS691" s="40" t="s">
        <v>3490</v>
      </c>
      <c r="AT691" s="40"/>
      <c r="AU691" s="40" t="s">
        <v>3491</v>
      </c>
      <c r="AV691" s="40" t="s">
        <v>3492</v>
      </c>
      <c r="AW691" s="40" t="s">
        <v>2748</v>
      </c>
    </row>
    <row r="692" spans="19:49" x14ac:dyDescent="0.25">
      <c r="S692" s="77" t="s">
        <v>4084</v>
      </c>
      <c r="T692" s="76"/>
      <c r="AD692" s="224" t="s">
        <v>1689</v>
      </c>
      <c r="AE692" s="224" t="s">
        <v>621</v>
      </c>
      <c r="AF692" s="225" t="s">
        <v>2144</v>
      </c>
      <c r="AG692" s="223" t="s">
        <v>2145</v>
      </c>
      <c r="AH692" s="199">
        <v>690</v>
      </c>
      <c r="AI692" s="191"/>
      <c r="AS692" s="40" t="s">
        <v>1592</v>
      </c>
      <c r="AT692" s="40"/>
      <c r="AU692" s="40" t="s">
        <v>4133</v>
      </c>
      <c r="AV692" s="40" t="s">
        <v>4522</v>
      </c>
      <c r="AW692" s="40" t="s">
        <v>122</v>
      </c>
    </row>
    <row r="693" spans="19:49" x14ac:dyDescent="0.25">
      <c r="S693" s="77" t="s">
        <v>471</v>
      </c>
      <c r="T693" s="76" t="s">
        <v>567</v>
      </c>
      <c r="AD693" s="224" t="s">
        <v>1690</v>
      </c>
      <c r="AE693" s="224" t="s">
        <v>621</v>
      </c>
      <c r="AF693" s="225" t="s">
        <v>2144</v>
      </c>
      <c r="AG693" s="223" t="s">
        <v>2145</v>
      </c>
      <c r="AH693" s="199">
        <v>691</v>
      </c>
      <c r="AI693" s="191"/>
      <c r="AS693" s="40" t="s">
        <v>3493</v>
      </c>
      <c r="AT693" s="40"/>
      <c r="AU693" s="40" t="s">
        <v>3494</v>
      </c>
      <c r="AV693" s="40" t="s">
        <v>3495</v>
      </c>
      <c r="AW693" s="40" t="s">
        <v>2773</v>
      </c>
    </row>
    <row r="694" spans="19:49" x14ac:dyDescent="0.25">
      <c r="S694" s="77" t="s">
        <v>472</v>
      </c>
      <c r="T694" s="76" t="s">
        <v>605</v>
      </c>
      <c r="AD694" s="224" t="s">
        <v>1691</v>
      </c>
      <c r="AE694" s="224" t="s">
        <v>621</v>
      </c>
      <c r="AF694" s="225" t="s">
        <v>2144</v>
      </c>
      <c r="AG694" s="223" t="s">
        <v>2145</v>
      </c>
      <c r="AH694" s="199">
        <v>692</v>
      </c>
      <c r="AI694" s="191"/>
      <c r="AS694" s="40" t="s">
        <v>1224</v>
      </c>
      <c r="AT694" s="40"/>
      <c r="AU694" s="40" t="s">
        <v>4132</v>
      </c>
      <c r="AV694" s="40" t="s">
        <v>4523</v>
      </c>
      <c r="AW694" s="40" t="s">
        <v>91</v>
      </c>
    </row>
    <row r="695" spans="19:49" x14ac:dyDescent="0.25">
      <c r="S695" s="77" t="s">
        <v>473</v>
      </c>
      <c r="T695" s="76" t="s">
        <v>605</v>
      </c>
      <c r="AD695" s="224" t="s">
        <v>279</v>
      </c>
      <c r="AE695" s="224" t="s">
        <v>2566</v>
      </c>
      <c r="AF695" s="225" t="s">
        <v>2119</v>
      </c>
      <c r="AG695" s="223" t="s">
        <v>2665</v>
      </c>
      <c r="AH695" s="199">
        <v>693</v>
      </c>
      <c r="AI695" s="191"/>
      <c r="AS695" s="40" t="s">
        <v>3496</v>
      </c>
      <c r="AT695" s="40"/>
      <c r="AU695" s="40" t="s">
        <v>3497</v>
      </c>
      <c r="AV695" s="40" t="s">
        <v>3498</v>
      </c>
      <c r="AW695" s="40" t="s">
        <v>2770</v>
      </c>
    </row>
    <row r="696" spans="19:49" x14ac:dyDescent="0.25">
      <c r="S696" s="77" t="s">
        <v>474</v>
      </c>
      <c r="T696" s="76" t="s">
        <v>549</v>
      </c>
      <c r="AD696" s="224" t="s">
        <v>279</v>
      </c>
      <c r="AE696" s="224" t="s">
        <v>2566</v>
      </c>
      <c r="AF696" s="225" t="s">
        <v>2119</v>
      </c>
      <c r="AG696" s="223" t="s">
        <v>2567</v>
      </c>
      <c r="AH696" s="199">
        <v>694</v>
      </c>
      <c r="AI696" s="191"/>
      <c r="AS696" s="40" t="s">
        <v>1593</v>
      </c>
      <c r="AT696" s="40"/>
      <c r="AU696" s="40" t="s">
        <v>3896</v>
      </c>
      <c r="AV696" s="40" t="s">
        <v>4524</v>
      </c>
      <c r="AW696" s="40" t="s">
        <v>91</v>
      </c>
    </row>
    <row r="697" spans="19:49" x14ac:dyDescent="0.25">
      <c r="S697" s="77" t="s">
        <v>475</v>
      </c>
      <c r="T697" s="76" t="s">
        <v>554</v>
      </c>
      <c r="AD697" s="224" t="s">
        <v>279</v>
      </c>
      <c r="AE697" s="224" t="s">
        <v>2568</v>
      </c>
      <c r="AF697" s="225" t="s">
        <v>2119</v>
      </c>
      <c r="AG697" s="223" t="s">
        <v>2569</v>
      </c>
      <c r="AH697" s="199">
        <v>695</v>
      </c>
      <c r="AI697" s="191"/>
      <c r="AS697" s="40" t="s">
        <v>1594</v>
      </c>
      <c r="AT697" s="40"/>
      <c r="AU697" s="40" t="s">
        <v>4131</v>
      </c>
      <c r="AV697" s="40" t="s">
        <v>4525</v>
      </c>
      <c r="AW697" s="40" t="s">
        <v>91</v>
      </c>
    </row>
    <row r="698" spans="19:49" x14ac:dyDescent="0.25">
      <c r="S698" s="77" t="s">
        <v>4085</v>
      </c>
      <c r="T698" s="76"/>
      <c r="AD698" s="224" t="s">
        <v>279</v>
      </c>
      <c r="AE698" s="224" t="s">
        <v>2570</v>
      </c>
      <c r="AF698" s="225" t="s">
        <v>2119</v>
      </c>
      <c r="AG698" s="223" t="s">
        <v>2571</v>
      </c>
      <c r="AH698" s="199">
        <v>696</v>
      </c>
      <c r="AI698" s="191"/>
      <c r="AS698" s="40" t="s">
        <v>1595</v>
      </c>
      <c r="AT698" s="40"/>
      <c r="AU698" s="40" t="s">
        <v>4044</v>
      </c>
      <c r="AV698" s="40" t="s">
        <v>4526</v>
      </c>
      <c r="AW698" s="40" t="s">
        <v>91</v>
      </c>
    </row>
    <row r="699" spans="19:49" x14ac:dyDescent="0.25">
      <c r="S699" s="77" t="s">
        <v>476</v>
      </c>
      <c r="T699" s="76" t="s">
        <v>549</v>
      </c>
      <c r="AD699" s="224" t="s">
        <v>279</v>
      </c>
      <c r="AE699" s="224" t="s">
        <v>2261</v>
      </c>
      <c r="AF699" s="225" t="s">
        <v>2087</v>
      </c>
      <c r="AG699" s="223" t="s">
        <v>2262</v>
      </c>
      <c r="AH699" s="199">
        <v>697</v>
      </c>
      <c r="AI699" s="191"/>
      <c r="AS699" s="40" t="s">
        <v>1596</v>
      </c>
      <c r="AT699" s="40"/>
      <c r="AU699" s="40" t="s">
        <v>3897</v>
      </c>
      <c r="AV699" s="40" t="s">
        <v>4527</v>
      </c>
      <c r="AW699" s="40" t="s">
        <v>91</v>
      </c>
    </row>
    <row r="700" spans="19:49" x14ac:dyDescent="0.25">
      <c r="S700" s="77" t="s">
        <v>477</v>
      </c>
      <c r="T700" s="76" t="s">
        <v>577</v>
      </c>
      <c r="AD700" s="224" t="s">
        <v>279</v>
      </c>
      <c r="AE700" s="224" t="s">
        <v>2268</v>
      </c>
      <c r="AF700" s="225" t="s">
        <v>2087</v>
      </c>
      <c r="AG700" s="223" t="s">
        <v>2269</v>
      </c>
      <c r="AH700" s="199">
        <v>698</v>
      </c>
      <c r="AI700" s="191"/>
      <c r="AS700" s="40" t="s">
        <v>1597</v>
      </c>
      <c r="AT700" s="40"/>
      <c r="AU700" s="40" t="s">
        <v>3916</v>
      </c>
      <c r="AV700" s="40" t="s">
        <v>4528</v>
      </c>
      <c r="AW700" s="40" t="s">
        <v>91</v>
      </c>
    </row>
    <row r="701" spans="19:49" x14ac:dyDescent="0.25">
      <c r="S701" s="77" t="s">
        <v>478</v>
      </c>
      <c r="T701" s="76" t="s">
        <v>552</v>
      </c>
      <c r="AD701" s="224" t="s">
        <v>279</v>
      </c>
      <c r="AE701" s="224" t="s">
        <v>2270</v>
      </c>
      <c r="AF701" s="225" t="s">
        <v>2087</v>
      </c>
      <c r="AG701" s="223" t="s">
        <v>2271</v>
      </c>
      <c r="AH701" s="199">
        <v>699</v>
      </c>
      <c r="AI701" s="191"/>
      <c r="AS701" s="40" t="s">
        <v>3499</v>
      </c>
      <c r="AT701" s="40"/>
      <c r="AU701" s="40" t="s">
        <v>536</v>
      </c>
      <c r="AV701" s="40" t="s">
        <v>3500</v>
      </c>
      <c r="AW701" s="40" t="s">
        <v>2773</v>
      </c>
    </row>
    <row r="702" spans="19:49" x14ac:dyDescent="0.25">
      <c r="S702" s="77" t="s">
        <v>479</v>
      </c>
      <c r="T702" s="76" t="s">
        <v>558</v>
      </c>
      <c r="AD702" s="224" t="s">
        <v>279</v>
      </c>
      <c r="AE702" s="224" t="s">
        <v>702</v>
      </c>
      <c r="AF702" s="225" t="s">
        <v>2087</v>
      </c>
      <c r="AG702" s="223" t="s">
        <v>2272</v>
      </c>
      <c r="AH702" s="199">
        <v>700</v>
      </c>
      <c r="AI702" s="191"/>
      <c r="AS702" s="40" t="s">
        <v>3501</v>
      </c>
      <c r="AT702" s="40"/>
      <c r="AU702" s="40" t="s">
        <v>537</v>
      </c>
      <c r="AV702" s="40" t="s">
        <v>3502</v>
      </c>
      <c r="AW702" s="40" t="s">
        <v>2770</v>
      </c>
    </row>
    <row r="703" spans="19:49" x14ac:dyDescent="0.25">
      <c r="S703" s="77" t="s">
        <v>3359</v>
      </c>
      <c r="T703" s="76"/>
      <c r="AD703" s="224" t="s">
        <v>279</v>
      </c>
      <c r="AE703" s="224" t="s">
        <v>2273</v>
      </c>
      <c r="AF703" s="225" t="s">
        <v>2087</v>
      </c>
      <c r="AG703" s="223" t="s">
        <v>2666</v>
      </c>
      <c r="AH703" s="199">
        <v>701</v>
      </c>
      <c r="AI703" s="191"/>
      <c r="AS703" s="40" t="s">
        <v>1598</v>
      </c>
      <c r="AT703" s="40"/>
      <c r="AU703" s="40" t="s">
        <v>3949</v>
      </c>
      <c r="AV703" s="40" t="s">
        <v>4529</v>
      </c>
      <c r="AW703" s="40" t="s">
        <v>222</v>
      </c>
    </row>
    <row r="704" spans="19:49" x14ac:dyDescent="0.25">
      <c r="S704" s="77" t="s">
        <v>3373</v>
      </c>
      <c r="T704" s="76"/>
      <c r="AD704" s="224" t="s">
        <v>279</v>
      </c>
      <c r="AE704" s="224" t="s">
        <v>2275</v>
      </c>
      <c r="AF704" s="225" t="s">
        <v>2087</v>
      </c>
      <c r="AG704" s="223" t="s">
        <v>2276</v>
      </c>
      <c r="AH704" s="199">
        <v>702</v>
      </c>
      <c r="AI704" s="191"/>
      <c r="AS704" s="40" t="s">
        <v>1225</v>
      </c>
      <c r="AT704" s="40"/>
      <c r="AU704" s="40" t="s">
        <v>3503</v>
      </c>
      <c r="AV704" s="40" t="s">
        <v>2035</v>
      </c>
      <c r="AW704" s="40"/>
    </row>
    <row r="705" spans="19:49" x14ac:dyDescent="0.25">
      <c r="S705" s="77" t="s">
        <v>3266</v>
      </c>
      <c r="T705" s="76"/>
      <c r="AD705" s="224" t="s">
        <v>279</v>
      </c>
      <c r="AE705" s="224" t="s">
        <v>703</v>
      </c>
      <c r="AF705" s="225" t="s">
        <v>2087</v>
      </c>
      <c r="AG705" s="223" t="s">
        <v>2279</v>
      </c>
      <c r="AH705" s="199">
        <v>703</v>
      </c>
      <c r="AI705" s="191"/>
      <c r="AS705" s="40" t="s">
        <v>1599</v>
      </c>
      <c r="AT705" s="40"/>
      <c r="AU705" s="40" t="s">
        <v>3504</v>
      </c>
      <c r="AV705" s="40" t="s">
        <v>2036</v>
      </c>
      <c r="AW705" s="40"/>
    </row>
    <row r="706" spans="19:49" x14ac:dyDescent="0.25">
      <c r="S706" s="77" t="s">
        <v>4086</v>
      </c>
      <c r="T706" s="76"/>
      <c r="AD706" s="224" t="s">
        <v>279</v>
      </c>
      <c r="AE706" s="224" t="s">
        <v>640</v>
      </c>
      <c r="AF706" s="225" t="s">
        <v>2087</v>
      </c>
      <c r="AG706" s="223" t="s">
        <v>2280</v>
      </c>
      <c r="AH706" s="199">
        <v>704</v>
      </c>
      <c r="AI706" s="191"/>
      <c r="AS706" s="40" t="s">
        <v>3505</v>
      </c>
      <c r="AT706" s="40"/>
      <c r="AU706" s="40" t="s">
        <v>3506</v>
      </c>
      <c r="AV706" s="40" t="s">
        <v>3507</v>
      </c>
      <c r="AW706" s="40" t="s">
        <v>2770</v>
      </c>
    </row>
    <row r="707" spans="19:49" x14ac:dyDescent="0.25">
      <c r="S707" s="77" t="s">
        <v>4087</v>
      </c>
      <c r="T707" s="76"/>
      <c r="AD707" s="224" t="s">
        <v>279</v>
      </c>
      <c r="AE707" s="224" t="s">
        <v>704</v>
      </c>
      <c r="AF707" s="225" t="s">
        <v>2087</v>
      </c>
      <c r="AG707" s="223" t="s">
        <v>2282</v>
      </c>
      <c r="AH707" s="199">
        <v>705</v>
      </c>
      <c r="AI707" s="191"/>
      <c r="AS707" s="40" t="s">
        <v>3508</v>
      </c>
      <c r="AT707" s="40"/>
      <c r="AU707" s="40" t="s">
        <v>3509</v>
      </c>
      <c r="AV707" s="40" t="s">
        <v>3510</v>
      </c>
      <c r="AW707" s="40" t="s">
        <v>2773</v>
      </c>
    </row>
    <row r="708" spans="19:49" x14ac:dyDescent="0.25">
      <c r="S708" s="77" t="s">
        <v>480</v>
      </c>
      <c r="T708" s="76" t="s">
        <v>592</v>
      </c>
      <c r="AD708" s="224" t="s">
        <v>279</v>
      </c>
      <c r="AE708" s="224" t="s">
        <v>3653</v>
      </c>
      <c r="AF708" s="225" t="s">
        <v>3776</v>
      </c>
      <c r="AG708" s="223" t="s">
        <v>3654</v>
      </c>
      <c r="AH708" s="199">
        <v>706</v>
      </c>
      <c r="AI708" s="191"/>
      <c r="AS708" s="40" t="s">
        <v>1600</v>
      </c>
      <c r="AT708" s="40"/>
      <c r="AU708" s="40" t="s">
        <v>3511</v>
      </c>
      <c r="AV708" s="40" t="s">
        <v>2037</v>
      </c>
      <c r="AW708" s="40"/>
    </row>
    <row r="709" spans="19:49" x14ac:dyDescent="0.25">
      <c r="S709" s="77" t="s">
        <v>3362</v>
      </c>
      <c r="T709" s="76"/>
      <c r="AD709" s="224" t="s">
        <v>279</v>
      </c>
      <c r="AE709" s="224" t="s">
        <v>694</v>
      </c>
      <c r="AF709" s="225" t="s">
        <v>2088</v>
      </c>
      <c r="AG709" s="223" t="s">
        <v>2580</v>
      </c>
      <c r="AH709" s="199">
        <v>707</v>
      </c>
      <c r="AI709" s="191"/>
      <c r="AS709" s="40" t="s">
        <v>3512</v>
      </c>
      <c r="AT709" s="40"/>
      <c r="AU709" s="40" t="s">
        <v>3513</v>
      </c>
      <c r="AV709" s="40" t="s">
        <v>3514</v>
      </c>
      <c r="AW709" s="40" t="s">
        <v>2770</v>
      </c>
    </row>
    <row r="710" spans="19:49" x14ac:dyDescent="0.25">
      <c r="S710" s="77" t="s">
        <v>3364</v>
      </c>
      <c r="T710" s="76"/>
      <c r="AD710" s="224" t="s">
        <v>279</v>
      </c>
      <c r="AE710" s="224" t="s">
        <v>672</v>
      </c>
      <c r="AF710" s="225" t="s">
        <v>2088</v>
      </c>
      <c r="AG710" s="223" t="s">
        <v>2283</v>
      </c>
      <c r="AH710" s="199">
        <v>708</v>
      </c>
      <c r="AI710" s="191"/>
      <c r="AS710" s="40" t="s">
        <v>3515</v>
      </c>
      <c r="AT710" s="40"/>
      <c r="AU710" s="40" t="s">
        <v>3516</v>
      </c>
      <c r="AV710" s="40" t="s">
        <v>3517</v>
      </c>
      <c r="AW710" s="40" t="s">
        <v>2770</v>
      </c>
    </row>
    <row r="711" spans="19:49" x14ac:dyDescent="0.25">
      <c r="S711" s="77" t="s">
        <v>481</v>
      </c>
      <c r="T711" s="76" t="s">
        <v>604</v>
      </c>
      <c r="AD711" s="224" t="s">
        <v>279</v>
      </c>
      <c r="AE711" s="224" t="s">
        <v>641</v>
      </c>
      <c r="AF711" s="225" t="s">
        <v>2088</v>
      </c>
      <c r="AG711" s="223" t="s">
        <v>2581</v>
      </c>
      <c r="AH711" s="199">
        <v>709</v>
      </c>
      <c r="AI711" s="191"/>
      <c r="AS711" s="40" t="s">
        <v>1226</v>
      </c>
      <c r="AT711" s="40"/>
      <c r="AU711" s="40" t="s">
        <v>539</v>
      </c>
      <c r="AV711" s="40" t="s">
        <v>4530</v>
      </c>
      <c r="AW711" s="40" t="s">
        <v>123</v>
      </c>
    </row>
    <row r="712" spans="19:49" x14ac:dyDescent="0.25">
      <c r="S712" s="77" t="s">
        <v>3348</v>
      </c>
      <c r="T712" s="76"/>
      <c r="AD712" s="224" t="s">
        <v>279</v>
      </c>
      <c r="AE712" s="224" t="s">
        <v>2285</v>
      </c>
      <c r="AF712" s="225" t="s">
        <v>2088</v>
      </c>
      <c r="AG712" s="223" t="s">
        <v>2286</v>
      </c>
      <c r="AH712" s="199">
        <v>710</v>
      </c>
      <c r="AI712" s="191"/>
      <c r="AS712" s="40" t="s">
        <v>4531</v>
      </c>
      <c r="AT712" s="40"/>
      <c r="AU712" s="40" t="s">
        <v>4138</v>
      </c>
      <c r="AV712" s="40" t="s">
        <v>4532</v>
      </c>
      <c r="AW712" s="40"/>
    </row>
    <row r="713" spans="19:49" x14ac:dyDescent="0.25">
      <c r="S713" s="77" t="s">
        <v>3379</v>
      </c>
      <c r="T713" s="76"/>
      <c r="AD713" s="224" t="s">
        <v>279</v>
      </c>
      <c r="AE713" s="224" t="s">
        <v>2392</v>
      </c>
      <c r="AF713" s="225" t="s">
        <v>2089</v>
      </c>
      <c r="AG713" s="223" t="s">
        <v>3655</v>
      </c>
      <c r="AH713" s="199">
        <v>711</v>
      </c>
      <c r="AI713" s="191"/>
      <c r="AS713" s="40" t="s">
        <v>3518</v>
      </c>
      <c r="AT713" s="40"/>
      <c r="AU713" s="40" t="s">
        <v>3519</v>
      </c>
      <c r="AV713" s="40" t="s">
        <v>3520</v>
      </c>
      <c r="AW713" s="40" t="s">
        <v>2759</v>
      </c>
    </row>
    <row r="714" spans="19:49" x14ac:dyDescent="0.25">
      <c r="S714" s="77" t="s">
        <v>3388</v>
      </c>
      <c r="T714" s="76"/>
      <c r="AD714" s="224" t="s">
        <v>279</v>
      </c>
      <c r="AE714" s="224" t="s">
        <v>675</v>
      </c>
      <c r="AF714" s="225" t="s">
        <v>2089</v>
      </c>
      <c r="AG714" s="223" t="s">
        <v>2287</v>
      </c>
      <c r="AH714" s="199">
        <v>712</v>
      </c>
      <c r="AI714" s="191"/>
      <c r="AS714" s="40" t="s">
        <v>3521</v>
      </c>
      <c r="AT714" s="40"/>
      <c r="AU714" s="40" t="s">
        <v>3522</v>
      </c>
      <c r="AV714" s="40" t="s">
        <v>3523</v>
      </c>
      <c r="AW714" s="40" t="s">
        <v>2748</v>
      </c>
    </row>
    <row r="715" spans="19:49" x14ac:dyDescent="0.25">
      <c r="S715" s="77" t="s">
        <v>4638</v>
      </c>
      <c r="T715" s="76"/>
      <c r="AD715" s="224" t="s">
        <v>279</v>
      </c>
      <c r="AE715" s="224" t="s">
        <v>705</v>
      </c>
      <c r="AF715" s="225" t="s">
        <v>2089</v>
      </c>
      <c r="AG715" s="223" t="s">
        <v>2288</v>
      </c>
      <c r="AH715" s="199">
        <v>713</v>
      </c>
      <c r="AI715" s="191"/>
      <c r="AS715" s="40" t="s">
        <v>3524</v>
      </c>
      <c r="AT715" s="40"/>
      <c r="AU715" s="40" t="s">
        <v>522</v>
      </c>
      <c r="AV715" s="40" t="s">
        <v>3525</v>
      </c>
      <c r="AW715" s="40" t="s">
        <v>2770</v>
      </c>
    </row>
    <row r="716" spans="19:49" x14ac:dyDescent="0.25">
      <c r="S716" s="77" t="s">
        <v>4088</v>
      </c>
      <c r="T716" s="76"/>
      <c r="AD716" s="224" t="s">
        <v>279</v>
      </c>
      <c r="AE716" s="224" t="s">
        <v>721</v>
      </c>
      <c r="AF716" s="225" t="s">
        <v>2089</v>
      </c>
      <c r="AG716" s="223" t="s">
        <v>3656</v>
      </c>
      <c r="AH716" s="199">
        <v>714</v>
      </c>
      <c r="AI716" s="191"/>
      <c r="AS716" s="40" t="s">
        <v>1227</v>
      </c>
      <c r="AT716" s="40"/>
      <c r="AU716" s="40" t="s">
        <v>4141</v>
      </c>
      <c r="AV716" s="40" t="s">
        <v>4533</v>
      </c>
      <c r="AW716" s="40" t="s">
        <v>129</v>
      </c>
    </row>
    <row r="717" spans="19:49" x14ac:dyDescent="0.25">
      <c r="S717" s="77" t="s">
        <v>482</v>
      </c>
      <c r="T717" s="76" t="s">
        <v>579</v>
      </c>
      <c r="AD717" s="224" t="s">
        <v>279</v>
      </c>
      <c r="AE717" s="224" t="s">
        <v>2054</v>
      </c>
      <c r="AF717" s="225" t="s">
        <v>2051</v>
      </c>
      <c r="AG717" s="223" t="s">
        <v>3565</v>
      </c>
      <c r="AH717" s="199">
        <v>715</v>
      </c>
      <c r="AI717" s="191"/>
      <c r="AS717" s="40" t="s">
        <v>1601</v>
      </c>
      <c r="AT717" s="40"/>
      <c r="AU717" s="40" t="s">
        <v>4144</v>
      </c>
      <c r="AV717" s="40" t="s">
        <v>4534</v>
      </c>
      <c r="AW717" s="40" t="s">
        <v>164</v>
      </c>
    </row>
    <row r="718" spans="19:49" x14ac:dyDescent="0.25">
      <c r="S718" s="77" t="s">
        <v>483</v>
      </c>
      <c r="T718" s="76" t="s">
        <v>562</v>
      </c>
      <c r="AD718" s="224" t="s">
        <v>279</v>
      </c>
      <c r="AE718" s="224" t="s">
        <v>684</v>
      </c>
      <c r="AF718" s="225" t="s">
        <v>2051</v>
      </c>
      <c r="AG718" s="223" t="s">
        <v>2313</v>
      </c>
      <c r="AH718" s="199">
        <v>716</v>
      </c>
      <c r="AI718" s="191"/>
      <c r="AS718" s="40" t="s">
        <v>1602</v>
      </c>
      <c r="AT718" s="40"/>
      <c r="AU718" s="40" t="s">
        <v>4140</v>
      </c>
      <c r="AV718" s="40" t="s">
        <v>4535</v>
      </c>
      <c r="AW718" s="40" t="s">
        <v>150</v>
      </c>
    </row>
    <row r="719" spans="19:49" x14ac:dyDescent="0.25">
      <c r="S719" s="77" t="s">
        <v>3393</v>
      </c>
      <c r="T719" s="76"/>
      <c r="AD719" s="224" t="s">
        <v>279</v>
      </c>
      <c r="AE719" s="224" t="s">
        <v>649</v>
      </c>
      <c r="AF719" s="225" t="s">
        <v>2051</v>
      </c>
      <c r="AG719" s="223" t="s">
        <v>2667</v>
      </c>
      <c r="AH719" s="199">
        <v>717</v>
      </c>
      <c r="AI719" s="191"/>
      <c r="AS719" s="40" t="s">
        <v>1603</v>
      </c>
      <c r="AT719" s="40"/>
      <c r="AU719" s="40" t="s">
        <v>4135</v>
      </c>
      <c r="AV719" s="40" t="s">
        <v>4536</v>
      </c>
      <c r="AW719" s="40" t="s">
        <v>207</v>
      </c>
    </row>
    <row r="720" spans="19:49" x14ac:dyDescent="0.25">
      <c r="S720" s="77" t="s">
        <v>3400</v>
      </c>
      <c r="T720" s="76"/>
      <c r="AD720" s="224" t="s">
        <v>279</v>
      </c>
      <c r="AE720" s="224" t="s">
        <v>685</v>
      </c>
      <c r="AF720" s="225" t="s">
        <v>2051</v>
      </c>
      <c r="AG720" s="223" t="s">
        <v>2668</v>
      </c>
      <c r="AH720" s="199">
        <v>718</v>
      </c>
      <c r="AI720" s="191"/>
      <c r="AS720" s="40" t="s">
        <v>1604</v>
      </c>
      <c r="AT720" s="40"/>
      <c r="AU720" s="40" t="s">
        <v>4143</v>
      </c>
      <c r="AV720" s="40" t="s">
        <v>4537</v>
      </c>
      <c r="AW720" s="40" t="s">
        <v>164</v>
      </c>
    </row>
    <row r="721" spans="1:55" x14ac:dyDescent="0.25">
      <c r="S721" s="77" t="s">
        <v>484</v>
      </c>
      <c r="T721" s="76" t="s">
        <v>562</v>
      </c>
      <c r="AD721" s="224" t="s">
        <v>279</v>
      </c>
      <c r="AE721" s="224" t="s">
        <v>650</v>
      </c>
      <c r="AF721" s="225" t="s">
        <v>2051</v>
      </c>
      <c r="AG721" s="223" t="s">
        <v>2669</v>
      </c>
      <c r="AH721" s="199">
        <v>719</v>
      </c>
      <c r="AI721" s="191"/>
      <c r="AS721" s="40" t="s">
        <v>4538</v>
      </c>
      <c r="AT721" s="40"/>
      <c r="AU721" s="40" t="s">
        <v>4142</v>
      </c>
      <c r="AV721" s="40" t="s">
        <v>4539</v>
      </c>
      <c r="AW721" s="40"/>
    </row>
    <row r="722" spans="1:55" x14ac:dyDescent="0.25">
      <c r="S722" s="77" t="s">
        <v>4089</v>
      </c>
      <c r="T722" s="76" t="s">
        <v>562</v>
      </c>
      <c r="AD722" s="224" t="s">
        <v>279</v>
      </c>
      <c r="AE722" s="224" t="s">
        <v>706</v>
      </c>
      <c r="AF722" s="225" t="s">
        <v>2051</v>
      </c>
      <c r="AG722" s="223" t="s">
        <v>2670</v>
      </c>
      <c r="AH722" s="199">
        <v>720</v>
      </c>
      <c r="AI722" s="191"/>
      <c r="AS722" s="40" t="s">
        <v>1605</v>
      </c>
      <c r="AT722" s="40"/>
      <c r="AU722" s="40" t="s">
        <v>540</v>
      </c>
      <c r="AV722" s="40" t="s">
        <v>4551</v>
      </c>
      <c r="AW722" s="40" t="s">
        <v>128</v>
      </c>
    </row>
    <row r="723" spans="1:55" x14ac:dyDescent="0.25">
      <c r="S723" s="77" t="s">
        <v>3819</v>
      </c>
      <c r="T723" s="76" t="s">
        <v>562</v>
      </c>
      <c r="AD723" s="224" t="s">
        <v>279</v>
      </c>
      <c r="AE723" s="224" t="s">
        <v>651</v>
      </c>
      <c r="AF723" s="225" t="s">
        <v>2051</v>
      </c>
      <c r="AG723" s="223" t="s">
        <v>2671</v>
      </c>
      <c r="AH723" s="199">
        <v>721</v>
      </c>
      <c r="AI723" s="191"/>
      <c r="AS723" s="40" t="s">
        <v>3526</v>
      </c>
      <c r="AT723" s="40"/>
      <c r="AU723" s="40" t="s">
        <v>3527</v>
      </c>
      <c r="AV723" s="40" t="s">
        <v>3528</v>
      </c>
      <c r="AW723" s="40" t="s">
        <v>2773</v>
      </c>
    </row>
    <row r="724" spans="1:55" x14ac:dyDescent="0.25">
      <c r="S724" s="77" t="s">
        <v>3805</v>
      </c>
      <c r="T724" s="76" t="s">
        <v>562</v>
      </c>
      <c r="AD724" s="224" t="s">
        <v>279</v>
      </c>
      <c r="AE724" s="224" t="s">
        <v>707</v>
      </c>
      <c r="AF724" s="225" t="s">
        <v>2051</v>
      </c>
      <c r="AG724" s="223" t="s">
        <v>2243</v>
      </c>
      <c r="AH724" s="199">
        <v>722</v>
      </c>
      <c r="AI724" s="191"/>
      <c r="AS724" s="40" t="s">
        <v>1606</v>
      </c>
      <c r="AT724" s="40"/>
      <c r="AU724" s="40" t="s">
        <v>3869</v>
      </c>
      <c r="AV724" s="40" t="s">
        <v>4540</v>
      </c>
      <c r="AW724" s="40" t="s">
        <v>91</v>
      </c>
    </row>
    <row r="725" spans="1:55" x14ac:dyDescent="0.25">
      <c r="S725" s="77" t="s">
        <v>3806</v>
      </c>
      <c r="T725" s="76" t="s">
        <v>566</v>
      </c>
      <c r="AD725" s="224" t="s">
        <v>279</v>
      </c>
      <c r="AE725" s="224" t="s">
        <v>677</v>
      </c>
      <c r="AF725" s="225" t="s">
        <v>2051</v>
      </c>
      <c r="AG725" s="223" t="s">
        <v>2244</v>
      </c>
      <c r="AH725" s="199">
        <v>723</v>
      </c>
      <c r="AI725" s="191"/>
      <c r="AS725" s="40" t="s">
        <v>1228</v>
      </c>
      <c r="AT725" s="40"/>
      <c r="AU725" s="40" t="s">
        <v>4136</v>
      </c>
      <c r="AV725" s="40" t="s">
        <v>4541</v>
      </c>
      <c r="AW725" s="40" t="s">
        <v>121</v>
      </c>
    </row>
    <row r="726" spans="1:55" x14ac:dyDescent="0.25">
      <c r="S726" s="77" t="s">
        <v>3807</v>
      </c>
      <c r="T726" s="76" t="s">
        <v>554</v>
      </c>
      <c r="AD726" s="224" t="s">
        <v>279</v>
      </c>
      <c r="AE726" s="224" t="s">
        <v>652</v>
      </c>
      <c r="AF726" s="225" t="s">
        <v>2051</v>
      </c>
      <c r="AG726" s="223" t="s">
        <v>2315</v>
      </c>
      <c r="AH726" s="199">
        <v>724</v>
      </c>
      <c r="AI726" s="191"/>
      <c r="AS726" s="40" t="s">
        <v>1607</v>
      </c>
      <c r="AT726" s="40"/>
      <c r="AU726" s="40" t="s">
        <v>3894</v>
      </c>
      <c r="AV726" s="40" t="s">
        <v>4542</v>
      </c>
      <c r="AW726" s="40" t="s">
        <v>235</v>
      </c>
    </row>
    <row r="727" spans="1:55" s="191" customFormat="1" x14ac:dyDescent="0.25">
      <c r="A727" s="43"/>
      <c r="B727" s="43"/>
      <c r="C727" s="43"/>
      <c r="D727" s="43"/>
      <c r="E727" s="43"/>
      <c r="F727" s="43"/>
      <c r="G727" s="43"/>
      <c r="H727" s="43"/>
      <c r="I727" s="43"/>
      <c r="J727" s="43"/>
      <c r="K727" s="43"/>
      <c r="L727" s="43"/>
      <c r="M727" s="43"/>
      <c r="N727" s="43"/>
      <c r="O727" s="43"/>
      <c r="P727" s="43"/>
      <c r="Q727" s="43"/>
      <c r="R727" s="43"/>
      <c r="S727" s="77" t="s">
        <v>3808</v>
      </c>
      <c r="T727" s="76" t="s">
        <v>562</v>
      </c>
      <c r="U727" s="214"/>
      <c r="V727" s="214"/>
      <c r="W727" s="214"/>
      <c r="X727" s="214"/>
      <c r="Y727" s="44"/>
      <c r="Z727" s="44"/>
      <c r="AA727" s="44"/>
      <c r="AB727" s="44"/>
      <c r="AC727" s="44"/>
      <c r="AD727" s="224" t="s">
        <v>279</v>
      </c>
      <c r="AE727" s="224" t="s">
        <v>686</v>
      </c>
      <c r="AF727" s="225" t="s">
        <v>2051</v>
      </c>
      <c r="AG727" s="223" t="s">
        <v>2317</v>
      </c>
      <c r="AH727" s="199">
        <v>725</v>
      </c>
      <c r="AP727" s="219"/>
      <c r="AQ727" s="222"/>
      <c r="AS727" s="40" t="s">
        <v>4644</v>
      </c>
      <c r="AT727" s="40"/>
      <c r="AU727" s="40" t="s">
        <v>4645</v>
      </c>
      <c r="AV727" s="40" t="s">
        <v>4646</v>
      </c>
      <c r="AW727" s="40"/>
      <c r="AX727" s="43"/>
      <c r="AY727" s="43"/>
      <c r="AZ727" s="43"/>
      <c r="BA727" s="43"/>
      <c r="BB727" s="104"/>
      <c r="BC727" s="104"/>
    </row>
    <row r="728" spans="1:55" x14ac:dyDescent="0.25">
      <c r="S728" s="77" t="s">
        <v>3809</v>
      </c>
      <c r="T728" s="76" t="s">
        <v>549</v>
      </c>
      <c r="AD728" s="224" t="s">
        <v>279</v>
      </c>
      <c r="AE728" s="224" t="s">
        <v>2057</v>
      </c>
      <c r="AF728" s="225" t="s">
        <v>2052</v>
      </c>
      <c r="AG728" s="223" t="s">
        <v>2184</v>
      </c>
      <c r="AH728" s="199">
        <v>726</v>
      </c>
      <c r="AI728" s="191"/>
      <c r="AS728" s="40" t="s">
        <v>1608</v>
      </c>
      <c r="AT728" s="40"/>
      <c r="AU728" s="40" t="s">
        <v>3877</v>
      </c>
      <c r="AV728" s="40" t="s">
        <v>4543</v>
      </c>
      <c r="AW728" s="40" t="s">
        <v>242</v>
      </c>
    </row>
    <row r="729" spans="1:55" x14ac:dyDescent="0.25">
      <c r="S729" s="77" t="s">
        <v>3810</v>
      </c>
      <c r="T729" s="76" t="s">
        <v>562</v>
      </c>
      <c r="AD729" s="224" t="s">
        <v>279</v>
      </c>
      <c r="AE729" s="224" t="s">
        <v>2057</v>
      </c>
      <c r="AF729" s="225" t="s">
        <v>2052</v>
      </c>
      <c r="AG729" s="223" t="s">
        <v>2319</v>
      </c>
      <c r="AH729" s="199">
        <v>727</v>
      </c>
      <c r="AI729" s="191"/>
      <c r="AS729" s="40" t="s">
        <v>1609</v>
      </c>
      <c r="AT729" s="40"/>
      <c r="AU729" s="40" t="s">
        <v>4139</v>
      </c>
      <c r="AV729" s="40" t="s">
        <v>4544</v>
      </c>
      <c r="AW729" s="40" t="s">
        <v>247</v>
      </c>
    </row>
    <row r="730" spans="1:55" x14ac:dyDescent="0.25">
      <c r="S730" s="77" t="s">
        <v>3811</v>
      </c>
      <c r="T730" s="76" t="s">
        <v>552</v>
      </c>
      <c r="AD730" s="224" t="s">
        <v>279</v>
      </c>
      <c r="AE730" s="224" t="s">
        <v>656</v>
      </c>
      <c r="AF730" s="225" t="s">
        <v>2052</v>
      </c>
      <c r="AG730" s="223" t="s">
        <v>2322</v>
      </c>
      <c r="AH730" s="199">
        <v>728</v>
      </c>
      <c r="AI730" s="191"/>
      <c r="AS730" s="40" t="s">
        <v>1610</v>
      </c>
      <c r="AT730" s="40"/>
      <c r="AU730" s="40" t="s">
        <v>3529</v>
      </c>
      <c r="AV730" s="40" t="s">
        <v>2038</v>
      </c>
      <c r="AW730" s="40" t="s">
        <v>1611</v>
      </c>
    </row>
    <row r="731" spans="1:55" x14ac:dyDescent="0.25">
      <c r="S731" s="77" t="s">
        <v>4090</v>
      </c>
      <c r="T731" s="76"/>
      <c r="AD731" s="224" t="s">
        <v>279</v>
      </c>
      <c r="AE731" s="224" t="s">
        <v>679</v>
      </c>
      <c r="AF731" s="225" t="s">
        <v>2052</v>
      </c>
      <c r="AG731" s="223" t="s">
        <v>2672</v>
      </c>
      <c r="AH731" s="199">
        <v>729</v>
      </c>
      <c r="AI731" s="191"/>
      <c r="AS731" s="40" t="s">
        <v>1612</v>
      </c>
      <c r="AT731" s="40"/>
      <c r="AU731" s="40" t="s">
        <v>3530</v>
      </c>
      <c r="AV731" s="40" t="s">
        <v>2039</v>
      </c>
      <c r="AW731" s="40" t="s">
        <v>1611</v>
      </c>
    </row>
    <row r="732" spans="1:55" x14ac:dyDescent="0.25">
      <c r="S732" s="77" t="s">
        <v>4091</v>
      </c>
      <c r="T732" s="76"/>
      <c r="AD732" s="224" t="s">
        <v>279</v>
      </c>
      <c r="AE732" s="224" t="s">
        <v>657</v>
      </c>
      <c r="AF732" s="225" t="s">
        <v>2052</v>
      </c>
      <c r="AG732" s="223" t="s">
        <v>2673</v>
      </c>
      <c r="AH732" s="199">
        <v>730</v>
      </c>
      <c r="AI732" s="191"/>
      <c r="AS732" s="40" t="s">
        <v>1613</v>
      </c>
      <c r="AT732" s="40"/>
      <c r="AU732" s="40" t="s">
        <v>3531</v>
      </c>
      <c r="AV732" s="40" t="s">
        <v>2040</v>
      </c>
      <c r="AW732" s="40" t="s">
        <v>1611</v>
      </c>
    </row>
    <row r="733" spans="1:55" x14ac:dyDescent="0.25">
      <c r="S733" s="77" t="s">
        <v>4092</v>
      </c>
      <c r="T733" s="76"/>
      <c r="AD733" s="224" t="s">
        <v>279</v>
      </c>
      <c r="AE733" s="224" t="s">
        <v>633</v>
      </c>
      <c r="AF733" s="225" t="s">
        <v>2052</v>
      </c>
      <c r="AG733" s="223" t="s">
        <v>2674</v>
      </c>
      <c r="AH733" s="199">
        <v>731</v>
      </c>
      <c r="AI733" s="191"/>
      <c r="AS733" s="40" t="s">
        <v>3532</v>
      </c>
      <c r="AT733" s="40"/>
      <c r="AU733" s="40" t="s">
        <v>3533</v>
      </c>
      <c r="AV733" s="40" t="s">
        <v>3534</v>
      </c>
      <c r="AW733" s="40" t="s">
        <v>2770</v>
      </c>
    </row>
    <row r="734" spans="1:55" x14ac:dyDescent="0.25">
      <c r="S734" s="77" t="s">
        <v>485</v>
      </c>
      <c r="T734" s="76" t="s">
        <v>579</v>
      </c>
      <c r="AD734" s="224" t="s">
        <v>279</v>
      </c>
      <c r="AE734" s="224" t="s">
        <v>708</v>
      </c>
      <c r="AF734" s="225" t="s">
        <v>2052</v>
      </c>
      <c r="AG734" s="223" t="s">
        <v>2675</v>
      </c>
      <c r="AH734" s="199">
        <v>732</v>
      </c>
      <c r="AI734" s="191"/>
      <c r="AS734" s="40" t="s">
        <v>3535</v>
      </c>
      <c r="AT734" s="40"/>
      <c r="AU734" s="40" t="s">
        <v>3536</v>
      </c>
      <c r="AV734" s="40" t="s">
        <v>3537</v>
      </c>
      <c r="AW734" s="40" t="s">
        <v>2770</v>
      </c>
    </row>
    <row r="735" spans="1:55" x14ac:dyDescent="0.25">
      <c r="S735" s="77" t="s">
        <v>486</v>
      </c>
      <c r="T735" s="76" t="s">
        <v>597</v>
      </c>
      <c r="AD735" s="224" t="s">
        <v>279</v>
      </c>
      <c r="AE735" s="224" t="s">
        <v>709</v>
      </c>
      <c r="AF735" s="225" t="s">
        <v>2052</v>
      </c>
      <c r="AG735" s="223" t="s">
        <v>2676</v>
      </c>
      <c r="AH735" s="199">
        <v>733</v>
      </c>
      <c r="AI735" s="191"/>
      <c r="AS735" s="40" t="s">
        <v>1614</v>
      </c>
      <c r="AT735" s="40"/>
      <c r="AU735" s="40" t="s">
        <v>3538</v>
      </c>
      <c r="AV735" s="40" t="s">
        <v>2041</v>
      </c>
      <c r="AW735" s="40"/>
    </row>
    <row r="736" spans="1:55" x14ac:dyDescent="0.25">
      <c r="S736" s="77" t="s">
        <v>487</v>
      </c>
      <c r="T736" s="76" t="s">
        <v>606</v>
      </c>
      <c r="AD736" s="224" t="s">
        <v>279</v>
      </c>
      <c r="AE736" s="224" t="s">
        <v>710</v>
      </c>
      <c r="AF736" s="225" t="s">
        <v>2052</v>
      </c>
      <c r="AG736" s="223" t="s">
        <v>2677</v>
      </c>
      <c r="AH736" s="199">
        <v>734</v>
      </c>
      <c r="AI736" s="191"/>
      <c r="AS736" s="40" t="s">
        <v>1615</v>
      </c>
      <c r="AT736" s="40"/>
      <c r="AU736" s="40" t="s">
        <v>4146</v>
      </c>
      <c r="AV736" s="40" t="s">
        <v>4545</v>
      </c>
      <c r="AW736" s="40" t="s">
        <v>152</v>
      </c>
    </row>
    <row r="737" spans="19:49" x14ac:dyDescent="0.25">
      <c r="S737" s="77" t="s">
        <v>488</v>
      </c>
      <c r="T737" s="76" t="s">
        <v>553</v>
      </c>
      <c r="AD737" s="224" t="s">
        <v>279</v>
      </c>
      <c r="AE737" s="224" t="s">
        <v>714</v>
      </c>
      <c r="AF737" s="225" t="s">
        <v>2052</v>
      </c>
      <c r="AG737" s="223" t="s">
        <v>2678</v>
      </c>
      <c r="AH737" s="199">
        <v>735</v>
      </c>
      <c r="AI737" s="191"/>
      <c r="AS737" s="40" t="s">
        <v>1616</v>
      </c>
      <c r="AT737" s="40"/>
      <c r="AU737" s="40" t="s">
        <v>4145</v>
      </c>
      <c r="AV737" s="40" t="s">
        <v>4546</v>
      </c>
      <c r="AW737" s="40" t="s">
        <v>113</v>
      </c>
    </row>
    <row r="738" spans="19:49" x14ac:dyDescent="0.25">
      <c r="S738" s="77" t="s">
        <v>4093</v>
      </c>
      <c r="T738" s="76"/>
      <c r="AD738" s="224" t="s">
        <v>279</v>
      </c>
      <c r="AE738" s="224" t="s">
        <v>687</v>
      </c>
      <c r="AF738" s="225" t="s">
        <v>2052</v>
      </c>
      <c r="AG738" s="223" t="s">
        <v>2599</v>
      </c>
      <c r="AH738" s="199">
        <v>736</v>
      </c>
      <c r="AI738" s="191"/>
      <c r="AS738" s="40" t="s">
        <v>1617</v>
      </c>
      <c r="AT738" s="40"/>
      <c r="AU738" s="40" t="s">
        <v>3539</v>
      </c>
      <c r="AV738" s="40" t="s">
        <v>2042</v>
      </c>
      <c r="AW738" s="40"/>
    </row>
    <row r="739" spans="19:49" x14ac:dyDescent="0.25">
      <c r="S739" s="77" t="s">
        <v>4094</v>
      </c>
      <c r="T739" s="76"/>
      <c r="AD739" s="224" t="s">
        <v>279</v>
      </c>
      <c r="AE739" s="224" t="s">
        <v>2327</v>
      </c>
      <c r="AF739" s="225" t="s">
        <v>2052</v>
      </c>
      <c r="AG739" s="223" t="s">
        <v>2328</v>
      </c>
      <c r="AH739" s="199">
        <v>737</v>
      </c>
      <c r="AI739" s="191"/>
      <c r="AS739" s="40" t="s">
        <v>4634</v>
      </c>
      <c r="AT739" s="40"/>
      <c r="AU739" s="40" t="s">
        <v>4635</v>
      </c>
      <c r="AV739" s="40" t="s">
        <v>4636</v>
      </c>
      <c r="AW739" s="40"/>
    </row>
    <row r="740" spans="19:49" x14ac:dyDescent="0.25">
      <c r="S740" s="77" t="s">
        <v>4095</v>
      </c>
      <c r="T740" s="76"/>
      <c r="AD740" s="224" t="s">
        <v>279</v>
      </c>
      <c r="AE740" s="224" t="s">
        <v>2679</v>
      </c>
      <c r="AF740" s="225" t="s">
        <v>2052</v>
      </c>
      <c r="AG740" s="223" t="s">
        <v>3657</v>
      </c>
      <c r="AH740" s="199">
        <v>738</v>
      </c>
      <c r="AI740" s="191"/>
      <c r="AS740" s="40" t="s">
        <v>1618</v>
      </c>
      <c r="AT740" s="40"/>
      <c r="AU740" s="40" t="s">
        <v>3540</v>
      </c>
      <c r="AV740" s="40" t="s">
        <v>2043</v>
      </c>
      <c r="AW740" s="40"/>
    </row>
    <row r="741" spans="19:49" x14ac:dyDescent="0.25">
      <c r="S741" s="77" t="s">
        <v>489</v>
      </c>
      <c r="T741" s="76" t="s">
        <v>576</v>
      </c>
      <c r="AD741" s="224" t="s">
        <v>279</v>
      </c>
      <c r="AE741" s="224" t="s">
        <v>2680</v>
      </c>
      <c r="AF741" s="225" t="s">
        <v>2052</v>
      </c>
      <c r="AG741" s="223" t="s">
        <v>2681</v>
      </c>
      <c r="AH741" s="199">
        <v>739</v>
      </c>
      <c r="AI741" s="191"/>
      <c r="AS741" s="40" t="s">
        <v>1619</v>
      </c>
      <c r="AT741" s="40"/>
      <c r="AU741" s="40" t="s">
        <v>3541</v>
      </c>
      <c r="AV741" s="40" t="s">
        <v>2044</v>
      </c>
      <c r="AW741" s="40"/>
    </row>
    <row r="742" spans="19:49" x14ac:dyDescent="0.25">
      <c r="S742" s="77" t="s">
        <v>490</v>
      </c>
      <c r="T742" s="76" t="s">
        <v>607</v>
      </c>
      <c r="AD742" s="224" t="s">
        <v>279</v>
      </c>
      <c r="AE742" s="224" t="s">
        <v>711</v>
      </c>
      <c r="AF742" s="225" t="s">
        <v>2052</v>
      </c>
      <c r="AG742" s="223" t="s">
        <v>2682</v>
      </c>
      <c r="AH742" s="199">
        <v>740</v>
      </c>
      <c r="AI742" s="191"/>
      <c r="AS742" s="40" t="s">
        <v>1620</v>
      </c>
      <c r="AT742" s="40"/>
      <c r="AU742" s="40" t="s">
        <v>314</v>
      </c>
      <c r="AV742" s="40" t="s">
        <v>2045</v>
      </c>
      <c r="AW742" s="40"/>
    </row>
    <row r="743" spans="19:49" x14ac:dyDescent="0.25">
      <c r="S743" s="77" t="s">
        <v>2802</v>
      </c>
      <c r="T743" s="76"/>
      <c r="AD743" s="224" t="s">
        <v>279</v>
      </c>
      <c r="AE743" s="224" t="s">
        <v>2058</v>
      </c>
      <c r="AF743" s="225" t="s">
        <v>2053</v>
      </c>
      <c r="AG743" s="223" t="s">
        <v>2248</v>
      </c>
      <c r="AH743" s="199">
        <v>741</v>
      </c>
      <c r="AI743" s="191"/>
      <c r="AS743" s="40" t="s">
        <v>1621</v>
      </c>
      <c r="AT743" s="40"/>
      <c r="AU743" s="40" t="s">
        <v>3542</v>
      </c>
      <c r="AV743" s="40" t="s">
        <v>2046</v>
      </c>
      <c r="AW743" s="40"/>
    </row>
    <row r="744" spans="19:49" x14ac:dyDescent="0.25">
      <c r="S744" s="77" t="s">
        <v>3382</v>
      </c>
      <c r="T744" s="76"/>
      <c r="AD744" s="224" t="s">
        <v>279</v>
      </c>
      <c r="AE744" s="224" t="s">
        <v>680</v>
      </c>
      <c r="AF744" s="225" t="s">
        <v>2053</v>
      </c>
      <c r="AG744" s="223" t="s">
        <v>2600</v>
      </c>
      <c r="AH744" s="199">
        <v>742</v>
      </c>
      <c r="AI744" s="191"/>
      <c r="AS744" s="40" t="s">
        <v>1622</v>
      </c>
      <c r="AT744" s="40"/>
      <c r="AU744" s="40" t="s">
        <v>3543</v>
      </c>
      <c r="AV744" s="40" t="s">
        <v>2047</v>
      </c>
      <c r="AW744" s="40"/>
    </row>
    <row r="745" spans="19:49" x14ac:dyDescent="0.25">
      <c r="S745" s="77" t="s">
        <v>4096</v>
      </c>
      <c r="T745" s="76"/>
      <c r="AD745" s="224" t="s">
        <v>279</v>
      </c>
      <c r="AE745" s="224" t="s">
        <v>712</v>
      </c>
      <c r="AF745" s="225" t="s">
        <v>2053</v>
      </c>
      <c r="AG745" s="223" t="s">
        <v>2601</v>
      </c>
      <c r="AH745" s="199">
        <v>743</v>
      </c>
      <c r="AI745" s="191"/>
      <c r="AS745" s="40" t="s">
        <v>1229</v>
      </c>
      <c r="AT745" s="40"/>
      <c r="AU745" s="40" t="s">
        <v>542</v>
      </c>
      <c r="AV745" s="40" t="s">
        <v>4547</v>
      </c>
      <c r="AW745" s="40" t="s">
        <v>1623</v>
      </c>
    </row>
    <row r="746" spans="19:49" x14ac:dyDescent="0.25">
      <c r="S746" s="77" t="s">
        <v>4097</v>
      </c>
      <c r="T746" s="76"/>
      <c r="AD746" s="224" t="s">
        <v>279</v>
      </c>
      <c r="AE746" s="224" t="s">
        <v>2059</v>
      </c>
      <c r="AF746" s="225" t="s">
        <v>2093</v>
      </c>
      <c r="AG746" s="223" t="s">
        <v>2436</v>
      </c>
      <c r="AH746" s="199">
        <v>744</v>
      </c>
      <c r="AI746" s="191"/>
      <c r="AS746" s="40" t="s">
        <v>1624</v>
      </c>
      <c r="AT746" s="40"/>
      <c r="AU746" s="40" t="s">
        <v>3544</v>
      </c>
      <c r="AV746" s="40" t="s">
        <v>2048</v>
      </c>
      <c r="AW746" s="40"/>
    </row>
    <row r="747" spans="19:49" x14ac:dyDescent="0.25">
      <c r="S747" s="77" t="s">
        <v>4098</v>
      </c>
      <c r="T747" s="76"/>
      <c r="AD747" s="224" t="s">
        <v>279</v>
      </c>
      <c r="AE747" s="224" t="s">
        <v>661</v>
      </c>
      <c r="AF747" s="225" t="s">
        <v>2093</v>
      </c>
      <c r="AG747" s="223" t="s">
        <v>2604</v>
      </c>
      <c r="AH747" s="199">
        <v>745</v>
      </c>
      <c r="AI747" s="191"/>
      <c r="AS747" s="40" t="s">
        <v>1625</v>
      </c>
      <c r="AT747" s="40"/>
      <c r="AU747" s="40" t="s">
        <v>545</v>
      </c>
      <c r="AV747" s="40" t="s">
        <v>4548</v>
      </c>
      <c r="AW747" s="40"/>
    </row>
    <row r="748" spans="19:49" x14ac:dyDescent="0.25">
      <c r="S748" s="77" t="s">
        <v>491</v>
      </c>
      <c r="T748" s="76" t="s">
        <v>549</v>
      </c>
      <c r="AD748" s="224" t="s">
        <v>279</v>
      </c>
      <c r="AE748" s="224" t="s">
        <v>713</v>
      </c>
      <c r="AF748" s="225" t="s">
        <v>2093</v>
      </c>
      <c r="AG748" s="223" t="s">
        <v>2332</v>
      </c>
      <c r="AH748" s="199">
        <v>746</v>
      </c>
      <c r="AI748" s="191"/>
      <c r="AS748" s="40" t="s">
        <v>1626</v>
      </c>
      <c r="AT748" s="40"/>
      <c r="AU748" s="40" t="s">
        <v>3545</v>
      </c>
      <c r="AV748" s="40" t="s">
        <v>2049</v>
      </c>
      <c r="AW748" s="40"/>
    </row>
    <row r="749" spans="19:49" x14ac:dyDescent="0.25">
      <c r="S749" s="77" t="s">
        <v>2754</v>
      </c>
      <c r="T749" s="76"/>
      <c r="AD749" s="224" t="s">
        <v>279</v>
      </c>
      <c r="AE749" s="224" t="s">
        <v>621</v>
      </c>
      <c r="AF749" s="225" t="s">
        <v>2144</v>
      </c>
      <c r="AG749" s="223" t="s">
        <v>2145</v>
      </c>
      <c r="AH749" s="199">
        <v>747</v>
      </c>
      <c r="AI749" s="191"/>
      <c r="AS749" s="40" t="s">
        <v>4549</v>
      </c>
      <c r="AT749" s="40"/>
      <c r="AU749" s="40" t="s">
        <v>4150</v>
      </c>
      <c r="AV749" s="40" t="s">
        <v>4550</v>
      </c>
      <c r="AW749" s="40" t="s">
        <v>113</v>
      </c>
    </row>
    <row r="750" spans="19:49" x14ac:dyDescent="0.25">
      <c r="S750" s="77" t="s">
        <v>3356</v>
      </c>
      <c r="T750" s="76"/>
      <c r="AD750" s="224" t="s">
        <v>3813</v>
      </c>
      <c r="AE750" s="224" t="s">
        <v>2054</v>
      </c>
      <c r="AF750" s="225" t="s">
        <v>2051</v>
      </c>
      <c r="AG750" s="223" t="s">
        <v>3565</v>
      </c>
      <c r="AH750" s="199">
        <v>748</v>
      </c>
      <c r="AI750" s="191"/>
      <c r="AS750" s="40" t="s">
        <v>4657</v>
      </c>
      <c r="AT750" s="40"/>
      <c r="AU750" s="40" t="s">
        <v>2862</v>
      </c>
      <c r="AV750" s="40" t="str">
        <f>AS750&amp;" - "&amp;AU750</f>
        <v>LKE - LUCKY AIR</v>
      </c>
      <c r="AW750" s="40"/>
    </row>
    <row r="751" spans="19:49" x14ac:dyDescent="0.25">
      <c r="S751" s="77" t="s">
        <v>3427</v>
      </c>
      <c r="T751" s="76"/>
      <c r="AD751" s="224" t="s">
        <v>3813</v>
      </c>
      <c r="AE751" s="224" t="s">
        <v>2054</v>
      </c>
      <c r="AF751" s="225" t="s">
        <v>2051</v>
      </c>
      <c r="AG751" s="223" t="s">
        <v>2683</v>
      </c>
      <c r="AH751" s="199">
        <v>749</v>
      </c>
      <c r="AI751" s="191"/>
      <c r="AS751" s="40" t="s">
        <v>4658</v>
      </c>
      <c r="AT751" s="40"/>
      <c r="AU751" s="40" t="s">
        <v>4662</v>
      </c>
      <c r="AV751" s="40" t="str">
        <f t="shared" ref="AV751:AV754" si="55">AS751&amp;" - "&amp;AU751</f>
        <v>CBG - GX AIRLINES</v>
      </c>
      <c r="AW751" s="40"/>
    </row>
    <row r="752" spans="19:49" x14ac:dyDescent="0.25">
      <c r="S752" s="77" t="s">
        <v>4099</v>
      </c>
      <c r="T752" s="76"/>
      <c r="AD752" s="224" t="s">
        <v>3813</v>
      </c>
      <c r="AE752" s="224" t="s">
        <v>2054</v>
      </c>
      <c r="AF752" s="225" t="s">
        <v>2051</v>
      </c>
      <c r="AG752" s="223" t="s">
        <v>2684</v>
      </c>
      <c r="AH752" s="199">
        <v>750</v>
      </c>
      <c r="AI752" s="191"/>
      <c r="AS752" s="40" t="s">
        <v>4659</v>
      </c>
      <c r="AT752" s="40"/>
      <c r="AU752" s="40" t="s">
        <v>4663</v>
      </c>
      <c r="AV752" s="40" t="str">
        <f t="shared" si="55"/>
        <v>CGZ - COLORFUL GUIZHOU AIRLINES</v>
      </c>
      <c r="AW752" s="40"/>
    </row>
    <row r="753" spans="19:49" x14ac:dyDescent="0.25">
      <c r="S753" s="77" t="s">
        <v>492</v>
      </c>
      <c r="T753" s="76" t="s">
        <v>304</v>
      </c>
      <c r="AD753" s="224" t="s">
        <v>3813</v>
      </c>
      <c r="AE753" s="224" t="s">
        <v>2054</v>
      </c>
      <c r="AF753" s="225" t="s">
        <v>2051</v>
      </c>
      <c r="AG753" s="223" t="s">
        <v>3658</v>
      </c>
      <c r="AH753" s="199">
        <v>751</v>
      </c>
      <c r="AI753" s="191"/>
      <c r="AS753" s="40" t="s">
        <v>4660</v>
      </c>
      <c r="AT753" s="40"/>
      <c r="AU753" s="40" t="s">
        <v>4664</v>
      </c>
      <c r="AV753" s="40" t="str">
        <f t="shared" si="55"/>
        <v>CXA - XIAMEN AIR</v>
      </c>
      <c r="AW753" s="40"/>
    </row>
    <row r="754" spans="19:49" x14ac:dyDescent="0.25">
      <c r="S754" s="77" t="s">
        <v>2930</v>
      </c>
      <c r="T754" s="76"/>
      <c r="AD754" s="224" t="s">
        <v>3813</v>
      </c>
      <c r="AE754" s="224" t="s">
        <v>2055</v>
      </c>
      <c r="AF754" s="225" t="s">
        <v>2051</v>
      </c>
      <c r="AG754" s="223" t="s">
        <v>2685</v>
      </c>
      <c r="AH754" s="199">
        <v>752</v>
      </c>
      <c r="AI754" s="191"/>
      <c r="AS754" s="40" t="s">
        <v>4661</v>
      </c>
      <c r="AT754" s="40"/>
      <c r="AU754" s="40" t="s">
        <v>4665</v>
      </c>
      <c r="AV754" s="40" t="str">
        <f t="shared" si="55"/>
        <v>OTC - AIR TRAVEL</v>
      </c>
      <c r="AW754" s="40"/>
    </row>
    <row r="755" spans="19:49" x14ac:dyDescent="0.25">
      <c r="S755" s="77" t="s">
        <v>493</v>
      </c>
      <c r="T755" s="76" t="s">
        <v>549</v>
      </c>
      <c r="AD755" s="224" t="s">
        <v>3813</v>
      </c>
      <c r="AE755" s="224" t="s">
        <v>2056</v>
      </c>
      <c r="AF755" s="225" t="s">
        <v>2051</v>
      </c>
      <c r="AG755" s="223" t="s">
        <v>3659</v>
      </c>
      <c r="AH755" s="199">
        <v>753</v>
      </c>
      <c r="AI755" s="191"/>
      <c r="AS755" s="40"/>
      <c r="AT755" s="40"/>
      <c r="AU755" s="40"/>
      <c r="AV755" s="40" t="s">
        <v>284</v>
      </c>
      <c r="AW755" s="40"/>
    </row>
    <row r="756" spans="19:49" x14ac:dyDescent="0.25">
      <c r="S756" s="77" t="s">
        <v>494</v>
      </c>
      <c r="T756" s="76" t="s">
        <v>608</v>
      </c>
      <c r="AD756" s="224" t="s">
        <v>3813</v>
      </c>
      <c r="AE756" s="224" t="s">
        <v>684</v>
      </c>
      <c r="AF756" s="225" t="s">
        <v>2051</v>
      </c>
      <c r="AG756" s="223" t="s">
        <v>2686</v>
      </c>
      <c r="AH756" s="199">
        <v>754</v>
      </c>
      <c r="AI756" s="191"/>
      <c r="AS756" s="40"/>
      <c r="AT756" s="40"/>
      <c r="AU756" s="40"/>
      <c r="AV756" s="40" t="s">
        <v>1627</v>
      </c>
      <c r="AW756" s="40"/>
    </row>
    <row r="757" spans="19:49" x14ac:dyDescent="0.25">
      <c r="S757" s="77" t="s">
        <v>495</v>
      </c>
      <c r="T757" s="76" t="s">
        <v>553</v>
      </c>
      <c r="AD757" s="224" t="s">
        <v>3813</v>
      </c>
      <c r="AE757" s="224" t="s">
        <v>707</v>
      </c>
      <c r="AF757" s="225" t="s">
        <v>2051</v>
      </c>
      <c r="AG757" s="223" t="s">
        <v>3660</v>
      </c>
      <c r="AH757" s="199">
        <v>755</v>
      </c>
      <c r="AI757" s="191"/>
    </row>
    <row r="758" spans="19:49" x14ac:dyDescent="0.25">
      <c r="S758" s="77" t="s">
        <v>3403</v>
      </c>
      <c r="T758" s="76"/>
      <c r="AD758" s="224" t="s">
        <v>3813</v>
      </c>
      <c r="AE758" s="224" t="s">
        <v>677</v>
      </c>
      <c r="AF758" s="225" t="s">
        <v>2051</v>
      </c>
      <c r="AG758" s="223" t="s">
        <v>2687</v>
      </c>
      <c r="AH758" s="199">
        <v>756</v>
      </c>
      <c r="AI758" s="191"/>
    </row>
    <row r="759" spans="19:49" x14ac:dyDescent="0.25">
      <c r="S759" s="77" t="s">
        <v>3387</v>
      </c>
      <c r="T759" s="76"/>
      <c r="AD759" s="224" t="s">
        <v>3813</v>
      </c>
      <c r="AE759" s="224" t="s">
        <v>686</v>
      </c>
      <c r="AF759" s="225" t="s">
        <v>2051</v>
      </c>
      <c r="AG759" s="223" t="s">
        <v>2317</v>
      </c>
      <c r="AH759" s="199">
        <v>757</v>
      </c>
      <c r="AI759" s="191"/>
    </row>
    <row r="760" spans="19:49" x14ac:dyDescent="0.25">
      <c r="S760" s="77" t="s">
        <v>2926</v>
      </c>
      <c r="T760" s="76"/>
      <c r="AD760" s="224" t="s">
        <v>3813</v>
      </c>
      <c r="AE760" s="224" t="s">
        <v>655</v>
      </c>
      <c r="AF760" s="225" t="s">
        <v>2051</v>
      </c>
      <c r="AG760" s="223" t="s">
        <v>3661</v>
      </c>
      <c r="AH760" s="199">
        <v>758</v>
      </c>
      <c r="AI760" s="191"/>
    </row>
    <row r="761" spans="19:49" x14ac:dyDescent="0.25">
      <c r="S761" s="77" t="s">
        <v>496</v>
      </c>
      <c r="T761" s="76" t="s">
        <v>561</v>
      </c>
      <c r="AD761" s="224" t="s">
        <v>3813</v>
      </c>
      <c r="AE761" s="224" t="s">
        <v>2057</v>
      </c>
      <c r="AF761" s="225" t="s">
        <v>2052</v>
      </c>
      <c r="AG761" s="223" t="s">
        <v>2184</v>
      </c>
      <c r="AH761" s="199">
        <v>759</v>
      </c>
      <c r="AI761" s="191"/>
    </row>
    <row r="762" spans="19:49" x14ac:dyDescent="0.25">
      <c r="S762" s="77" t="s">
        <v>4100</v>
      </c>
      <c r="T762" s="76"/>
      <c r="AD762" s="224" t="s">
        <v>3813</v>
      </c>
      <c r="AE762" s="224" t="s">
        <v>2057</v>
      </c>
      <c r="AF762" s="225" t="s">
        <v>2052</v>
      </c>
      <c r="AG762" s="223" t="s">
        <v>3551</v>
      </c>
      <c r="AH762" s="199">
        <v>760</v>
      </c>
      <c r="AI762" s="191"/>
    </row>
    <row r="763" spans="19:49" x14ac:dyDescent="0.25">
      <c r="S763" s="77" t="s">
        <v>4101</v>
      </c>
      <c r="T763" s="76"/>
      <c r="AD763" s="224" t="s">
        <v>3813</v>
      </c>
      <c r="AE763" s="224" t="s">
        <v>2057</v>
      </c>
      <c r="AF763" s="225" t="s">
        <v>2052</v>
      </c>
      <c r="AG763" s="223" t="s">
        <v>2688</v>
      </c>
      <c r="AH763" s="199">
        <v>761</v>
      </c>
      <c r="AI763" s="191"/>
    </row>
    <row r="764" spans="19:49" x14ac:dyDescent="0.25">
      <c r="S764" s="77" t="s">
        <v>497</v>
      </c>
      <c r="T764" s="76" t="s">
        <v>553</v>
      </c>
      <c r="AD764" s="224" t="s">
        <v>3813</v>
      </c>
      <c r="AE764" s="224" t="s">
        <v>2057</v>
      </c>
      <c r="AF764" s="225" t="s">
        <v>2052</v>
      </c>
      <c r="AG764" s="223" t="s">
        <v>3552</v>
      </c>
      <c r="AH764" s="199">
        <v>762</v>
      </c>
      <c r="AI764" s="191"/>
    </row>
    <row r="765" spans="19:49" x14ac:dyDescent="0.25">
      <c r="S765" s="77" t="s">
        <v>498</v>
      </c>
      <c r="T765" s="76" t="s">
        <v>553</v>
      </c>
      <c r="AD765" s="224" t="s">
        <v>3813</v>
      </c>
      <c r="AE765" s="224" t="s">
        <v>2057</v>
      </c>
      <c r="AF765" s="225" t="s">
        <v>2052</v>
      </c>
      <c r="AG765" s="223" t="s">
        <v>3553</v>
      </c>
      <c r="AH765" s="199">
        <v>763</v>
      </c>
      <c r="AI765" s="191"/>
    </row>
    <row r="766" spans="19:49" x14ac:dyDescent="0.25">
      <c r="S766" s="77" t="s">
        <v>3402</v>
      </c>
      <c r="T766" s="76"/>
      <c r="AD766" s="224" t="s">
        <v>3813</v>
      </c>
      <c r="AE766" s="224" t="s">
        <v>2057</v>
      </c>
      <c r="AF766" s="225" t="s">
        <v>2052</v>
      </c>
      <c r="AG766" s="223" t="s">
        <v>3568</v>
      </c>
      <c r="AH766" s="199">
        <v>764</v>
      </c>
      <c r="AI766" s="191"/>
    </row>
    <row r="767" spans="19:49" x14ac:dyDescent="0.25">
      <c r="S767" s="77" t="s">
        <v>3405</v>
      </c>
      <c r="T767" s="76"/>
      <c r="AD767" s="224" t="s">
        <v>3813</v>
      </c>
      <c r="AE767" s="224" t="s">
        <v>2057</v>
      </c>
      <c r="AF767" s="225" t="s">
        <v>2052</v>
      </c>
      <c r="AG767" s="223" t="s">
        <v>3554</v>
      </c>
      <c r="AH767" s="199">
        <v>765</v>
      </c>
      <c r="AI767" s="191"/>
    </row>
    <row r="768" spans="19:49" x14ac:dyDescent="0.25">
      <c r="S768" s="77" t="s">
        <v>499</v>
      </c>
      <c r="T768" s="76" t="s">
        <v>304</v>
      </c>
      <c r="AD768" s="224" t="s">
        <v>3813</v>
      </c>
      <c r="AE768" s="224" t="s">
        <v>2057</v>
      </c>
      <c r="AF768" s="225" t="s">
        <v>2052</v>
      </c>
      <c r="AG768" s="223" t="s">
        <v>2689</v>
      </c>
      <c r="AH768" s="199">
        <v>766</v>
      </c>
      <c r="AI768" s="191"/>
    </row>
    <row r="769" spans="19:35" x14ac:dyDescent="0.25">
      <c r="S769" s="77" t="s">
        <v>4102</v>
      </c>
      <c r="T769" s="76"/>
      <c r="AD769" s="224" t="s">
        <v>3813</v>
      </c>
      <c r="AE769" s="224" t="s">
        <v>2057</v>
      </c>
      <c r="AF769" s="225" t="s">
        <v>2052</v>
      </c>
      <c r="AG769" s="223" t="s">
        <v>3555</v>
      </c>
      <c r="AH769" s="199">
        <v>767</v>
      </c>
      <c r="AI769" s="191"/>
    </row>
    <row r="770" spans="19:35" x14ac:dyDescent="0.25">
      <c r="S770" s="77" t="s">
        <v>500</v>
      </c>
      <c r="T770" s="76" t="s">
        <v>288</v>
      </c>
      <c r="AD770" s="224" t="s">
        <v>3813</v>
      </c>
      <c r="AE770" s="224" t="s">
        <v>2057</v>
      </c>
      <c r="AF770" s="225" t="s">
        <v>2052</v>
      </c>
      <c r="AG770" s="223" t="s">
        <v>2651</v>
      </c>
      <c r="AH770" s="199">
        <v>768</v>
      </c>
      <c r="AI770" s="191"/>
    </row>
    <row r="771" spans="19:35" x14ac:dyDescent="0.25">
      <c r="S771" s="77" t="s">
        <v>4103</v>
      </c>
      <c r="T771" s="76"/>
      <c r="AD771" s="224" t="s">
        <v>3813</v>
      </c>
      <c r="AE771" s="224" t="s">
        <v>2057</v>
      </c>
      <c r="AF771" s="225" t="s">
        <v>2052</v>
      </c>
      <c r="AG771" s="223" t="s">
        <v>3662</v>
      </c>
      <c r="AH771" s="199">
        <v>769</v>
      </c>
      <c r="AI771" s="191"/>
    </row>
    <row r="772" spans="19:35" x14ac:dyDescent="0.25">
      <c r="S772" s="77" t="s">
        <v>3418</v>
      </c>
      <c r="T772" s="76"/>
      <c r="AD772" s="224" t="s">
        <v>3813</v>
      </c>
      <c r="AE772" s="224" t="s">
        <v>2057</v>
      </c>
      <c r="AF772" s="225" t="s">
        <v>2052</v>
      </c>
      <c r="AG772" s="223" t="s">
        <v>3569</v>
      </c>
      <c r="AH772" s="199">
        <v>770</v>
      </c>
      <c r="AI772" s="191"/>
    </row>
    <row r="773" spans="19:35" x14ac:dyDescent="0.25">
      <c r="S773" s="77" t="s">
        <v>4104</v>
      </c>
      <c r="T773" s="76"/>
      <c r="AD773" s="224" t="s">
        <v>3813</v>
      </c>
      <c r="AE773" s="224" t="s">
        <v>2057</v>
      </c>
      <c r="AF773" s="225" t="s">
        <v>2052</v>
      </c>
      <c r="AG773" s="223" t="s">
        <v>2690</v>
      </c>
      <c r="AH773" s="199">
        <v>771</v>
      </c>
      <c r="AI773" s="191"/>
    </row>
    <row r="774" spans="19:35" x14ac:dyDescent="0.25">
      <c r="S774" s="77" t="s">
        <v>3410</v>
      </c>
      <c r="T774" s="76"/>
      <c r="AD774" s="224" t="s">
        <v>3813</v>
      </c>
      <c r="AE774" s="224" t="s">
        <v>2057</v>
      </c>
      <c r="AF774" s="225" t="s">
        <v>2052</v>
      </c>
      <c r="AG774" s="223" t="s">
        <v>2691</v>
      </c>
      <c r="AH774" s="199">
        <v>772</v>
      </c>
      <c r="AI774" s="191"/>
    </row>
    <row r="775" spans="19:35" x14ac:dyDescent="0.25">
      <c r="S775" s="77" t="s">
        <v>501</v>
      </c>
      <c r="T775" s="76" t="s">
        <v>549</v>
      </c>
      <c r="AD775" s="224" t="s">
        <v>3813</v>
      </c>
      <c r="AE775" s="224" t="s">
        <v>2057</v>
      </c>
      <c r="AF775" s="225" t="s">
        <v>2052</v>
      </c>
      <c r="AG775" s="223" t="s">
        <v>2692</v>
      </c>
      <c r="AH775" s="199">
        <v>773</v>
      </c>
      <c r="AI775" s="191"/>
    </row>
    <row r="776" spans="19:35" x14ac:dyDescent="0.25">
      <c r="S776" s="77" t="s">
        <v>4105</v>
      </c>
      <c r="T776" s="76"/>
      <c r="AD776" s="224" t="s">
        <v>3813</v>
      </c>
      <c r="AE776" s="224" t="s">
        <v>727</v>
      </c>
      <c r="AF776" s="225" t="s">
        <v>2052</v>
      </c>
      <c r="AG776" s="223" t="s">
        <v>2693</v>
      </c>
      <c r="AH776" s="199">
        <v>774</v>
      </c>
      <c r="AI776" s="191"/>
    </row>
    <row r="777" spans="19:35" x14ac:dyDescent="0.25">
      <c r="S777" s="77" t="s">
        <v>4106</v>
      </c>
      <c r="T777" s="76"/>
      <c r="AD777" s="224" t="s">
        <v>3813</v>
      </c>
      <c r="AE777" s="224" t="s">
        <v>656</v>
      </c>
      <c r="AF777" s="225" t="s">
        <v>2052</v>
      </c>
      <c r="AG777" s="223" t="s">
        <v>3663</v>
      </c>
      <c r="AH777" s="199">
        <v>775</v>
      </c>
      <c r="AI777" s="191"/>
    </row>
    <row r="778" spans="19:35" x14ac:dyDescent="0.25">
      <c r="S778" s="77" t="s">
        <v>2818</v>
      </c>
      <c r="T778" s="76"/>
      <c r="AD778" s="224" t="s">
        <v>3813</v>
      </c>
      <c r="AE778" s="224" t="s">
        <v>679</v>
      </c>
      <c r="AF778" s="225" t="s">
        <v>2052</v>
      </c>
      <c r="AG778" s="223" t="s">
        <v>2694</v>
      </c>
      <c r="AH778" s="199">
        <v>776</v>
      </c>
      <c r="AI778" s="191"/>
    </row>
    <row r="779" spans="19:35" x14ac:dyDescent="0.25">
      <c r="S779" s="77" t="s">
        <v>3803</v>
      </c>
      <c r="T779" s="76"/>
      <c r="AD779" s="224" t="s">
        <v>3813</v>
      </c>
      <c r="AE779" s="224" t="s">
        <v>633</v>
      </c>
      <c r="AF779" s="225" t="s">
        <v>2052</v>
      </c>
      <c r="AG779" s="223" t="s">
        <v>3588</v>
      </c>
      <c r="AH779" s="199">
        <v>777</v>
      </c>
      <c r="AI779" s="191"/>
    </row>
    <row r="780" spans="19:35" x14ac:dyDescent="0.25">
      <c r="S780" s="77" t="s">
        <v>4107</v>
      </c>
      <c r="T780" s="76"/>
      <c r="AD780" s="224" t="s">
        <v>3813</v>
      </c>
      <c r="AE780" s="224" t="s">
        <v>708</v>
      </c>
      <c r="AF780" s="225" t="s">
        <v>2052</v>
      </c>
      <c r="AG780" s="223" t="s">
        <v>2695</v>
      </c>
      <c r="AH780" s="199">
        <v>778</v>
      </c>
      <c r="AI780" s="191"/>
    </row>
    <row r="781" spans="19:35" x14ac:dyDescent="0.25">
      <c r="S781" s="77" t="s">
        <v>3424</v>
      </c>
      <c r="T781" s="76"/>
      <c r="AD781" s="224" t="s">
        <v>3813</v>
      </c>
      <c r="AE781" s="224" t="s">
        <v>709</v>
      </c>
      <c r="AF781" s="225" t="s">
        <v>2052</v>
      </c>
      <c r="AG781" s="223" t="s">
        <v>2696</v>
      </c>
      <c r="AH781" s="199">
        <v>779</v>
      </c>
      <c r="AI781" s="191"/>
    </row>
    <row r="782" spans="19:35" x14ac:dyDescent="0.25">
      <c r="S782" s="77" t="s">
        <v>3226</v>
      </c>
      <c r="T782" s="76"/>
      <c r="AD782" s="224" t="s">
        <v>3813</v>
      </c>
      <c r="AE782" s="224" t="s">
        <v>710</v>
      </c>
      <c r="AF782" s="225" t="s">
        <v>2052</v>
      </c>
      <c r="AG782" s="223" t="s">
        <v>2697</v>
      </c>
      <c r="AH782" s="199">
        <v>780</v>
      </c>
      <c r="AI782" s="191"/>
    </row>
    <row r="783" spans="19:35" x14ac:dyDescent="0.25">
      <c r="S783" s="77" t="s">
        <v>502</v>
      </c>
      <c r="T783" s="76" t="s">
        <v>609</v>
      </c>
      <c r="AD783" s="224" t="s">
        <v>3813</v>
      </c>
      <c r="AE783" s="224" t="s">
        <v>714</v>
      </c>
      <c r="AF783" s="225" t="s">
        <v>2052</v>
      </c>
      <c r="AG783" s="223" t="s">
        <v>2698</v>
      </c>
      <c r="AH783" s="199">
        <v>781</v>
      </c>
      <c r="AI783" s="191"/>
    </row>
    <row r="784" spans="19:35" x14ac:dyDescent="0.25">
      <c r="S784" s="77" t="s">
        <v>4108</v>
      </c>
      <c r="T784" s="76"/>
      <c r="AD784" s="224" t="s">
        <v>3813</v>
      </c>
      <c r="AE784" s="224" t="s">
        <v>729</v>
      </c>
      <c r="AF784" s="225" t="s">
        <v>2052</v>
      </c>
      <c r="AG784" s="223" t="s">
        <v>3570</v>
      </c>
      <c r="AH784" s="199">
        <v>782</v>
      </c>
      <c r="AI784" s="191"/>
    </row>
    <row r="785" spans="19:35" x14ac:dyDescent="0.25">
      <c r="S785" s="77" t="s">
        <v>3435</v>
      </c>
      <c r="T785" s="76"/>
      <c r="AD785" s="224" t="s">
        <v>3813</v>
      </c>
      <c r="AE785" s="224" t="s">
        <v>3556</v>
      </c>
      <c r="AF785" s="225" t="s">
        <v>2137</v>
      </c>
      <c r="AG785" s="223" t="s">
        <v>3664</v>
      </c>
      <c r="AH785" s="199">
        <v>783</v>
      </c>
      <c r="AI785" s="191"/>
    </row>
    <row r="786" spans="19:35" x14ac:dyDescent="0.25">
      <c r="S786" s="77" t="s">
        <v>3151</v>
      </c>
      <c r="T786" s="76"/>
      <c r="AD786" s="224" t="s">
        <v>3813</v>
      </c>
      <c r="AE786" s="224" t="s">
        <v>2058</v>
      </c>
      <c r="AF786" s="225" t="s">
        <v>2053</v>
      </c>
      <c r="AG786" s="223" t="s">
        <v>2248</v>
      </c>
      <c r="AH786" s="199">
        <v>784</v>
      </c>
      <c r="AI786" s="191"/>
    </row>
    <row r="787" spans="19:35" x14ac:dyDescent="0.25">
      <c r="S787" s="77" t="s">
        <v>4109</v>
      </c>
      <c r="T787" s="76"/>
      <c r="AD787" s="224" t="s">
        <v>3813</v>
      </c>
      <c r="AE787" s="224" t="s">
        <v>680</v>
      </c>
      <c r="AF787" s="225" t="s">
        <v>2053</v>
      </c>
      <c r="AG787" s="223" t="s">
        <v>2600</v>
      </c>
      <c r="AH787" s="199">
        <v>785</v>
      </c>
      <c r="AI787" s="191"/>
    </row>
    <row r="788" spans="19:35" x14ac:dyDescent="0.25">
      <c r="S788" s="77" t="s">
        <v>2918</v>
      </c>
      <c r="T788" s="76"/>
      <c r="AD788" s="224" t="s">
        <v>3813</v>
      </c>
      <c r="AE788" s="224" t="s">
        <v>712</v>
      </c>
      <c r="AF788" s="225" t="s">
        <v>2053</v>
      </c>
      <c r="AG788" s="223" t="s">
        <v>2601</v>
      </c>
      <c r="AH788" s="199">
        <v>786</v>
      </c>
      <c r="AI788" s="191"/>
    </row>
    <row r="789" spans="19:35" x14ac:dyDescent="0.25">
      <c r="S789" s="77" t="s">
        <v>503</v>
      </c>
      <c r="T789" s="76" t="s">
        <v>552</v>
      </c>
      <c r="AD789" s="224" t="s">
        <v>3813</v>
      </c>
      <c r="AE789" s="224" t="s">
        <v>2699</v>
      </c>
      <c r="AF789" s="225" t="s">
        <v>2053</v>
      </c>
      <c r="AG789" s="223" t="s">
        <v>2700</v>
      </c>
      <c r="AH789" s="199">
        <v>787</v>
      </c>
      <c r="AI789" s="191"/>
    </row>
    <row r="790" spans="19:35" x14ac:dyDescent="0.25">
      <c r="S790" s="77" t="s">
        <v>504</v>
      </c>
      <c r="T790" s="76" t="s">
        <v>585</v>
      </c>
      <c r="AD790" s="224" t="s">
        <v>3813</v>
      </c>
      <c r="AE790" s="224" t="s">
        <v>715</v>
      </c>
      <c r="AF790" s="225" t="s">
        <v>2053</v>
      </c>
      <c r="AG790" s="223" t="s">
        <v>3559</v>
      </c>
      <c r="AH790" s="199">
        <v>788</v>
      </c>
      <c r="AI790" s="191"/>
    </row>
    <row r="791" spans="19:35" x14ac:dyDescent="0.25">
      <c r="S791" s="77" t="s">
        <v>505</v>
      </c>
      <c r="T791" s="76" t="s">
        <v>610</v>
      </c>
      <c r="AD791" s="224" t="s">
        <v>3813</v>
      </c>
      <c r="AE791" s="224" t="s">
        <v>2059</v>
      </c>
      <c r="AF791" s="225" t="s">
        <v>2093</v>
      </c>
      <c r="AG791" s="223" t="s">
        <v>2436</v>
      </c>
      <c r="AH791" s="199">
        <v>789</v>
      </c>
      <c r="AI791" s="191"/>
    </row>
    <row r="792" spans="19:35" x14ac:dyDescent="0.25">
      <c r="S792" s="77" t="s">
        <v>506</v>
      </c>
      <c r="T792" s="76" t="s">
        <v>304</v>
      </c>
      <c r="AD792" s="224" t="s">
        <v>3813</v>
      </c>
      <c r="AE792" s="224" t="s">
        <v>661</v>
      </c>
      <c r="AF792" s="225" t="s">
        <v>2093</v>
      </c>
      <c r="AG792" s="223" t="s">
        <v>2604</v>
      </c>
      <c r="AH792" s="199">
        <v>790</v>
      </c>
      <c r="AI792" s="191"/>
    </row>
    <row r="793" spans="19:35" x14ac:dyDescent="0.25">
      <c r="S793" s="77" t="s">
        <v>3397</v>
      </c>
      <c r="T793" s="76"/>
      <c r="AD793" s="224" t="s">
        <v>3813</v>
      </c>
      <c r="AE793" s="224" t="s">
        <v>2060</v>
      </c>
      <c r="AF793" s="225" t="s">
        <v>2093</v>
      </c>
      <c r="AG793" s="223" t="s">
        <v>2701</v>
      </c>
      <c r="AH793" s="199">
        <v>791</v>
      </c>
      <c r="AI793" s="191"/>
    </row>
    <row r="794" spans="19:35" x14ac:dyDescent="0.25">
      <c r="S794" s="77" t="s">
        <v>507</v>
      </c>
      <c r="T794" s="76" t="s">
        <v>561</v>
      </c>
      <c r="AD794" s="224" t="s">
        <v>3813</v>
      </c>
      <c r="AE794" s="224" t="s">
        <v>621</v>
      </c>
      <c r="AF794" s="225" t="s">
        <v>2144</v>
      </c>
      <c r="AG794" s="223" t="s">
        <v>2145</v>
      </c>
      <c r="AH794" s="199">
        <v>792</v>
      </c>
      <c r="AI794" s="191"/>
    </row>
    <row r="795" spans="19:35" x14ac:dyDescent="0.25">
      <c r="S795" s="77" t="s">
        <v>4640</v>
      </c>
      <c r="T795" s="76"/>
      <c r="AD795" s="224" t="s">
        <v>280</v>
      </c>
      <c r="AE795" s="224" t="s">
        <v>2261</v>
      </c>
      <c r="AF795" s="225" t="s">
        <v>2087</v>
      </c>
      <c r="AG795" s="223" t="s">
        <v>2262</v>
      </c>
      <c r="AH795" s="199">
        <v>793</v>
      </c>
      <c r="AI795" s="191"/>
    </row>
    <row r="796" spans="19:35" x14ac:dyDescent="0.25">
      <c r="S796" s="77" t="s">
        <v>4110</v>
      </c>
      <c r="T796" s="76"/>
      <c r="AD796" s="224" t="s">
        <v>280</v>
      </c>
      <c r="AE796" s="224" t="s">
        <v>2268</v>
      </c>
      <c r="AF796" s="225" t="s">
        <v>2087</v>
      </c>
      <c r="AG796" s="223" t="s">
        <v>3665</v>
      </c>
      <c r="AH796" s="199">
        <v>794</v>
      </c>
      <c r="AI796" s="191"/>
    </row>
    <row r="797" spans="19:35" x14ac:dyDescent="0.25">
      <c r="S797" s="77" t="s">
        <v>4111</v>
      </c>
      <c r="T797" s="76"/>
      <c r="AD797" s="224" t="s">
        <v>280</v>
      </c>
      <c r="AE797" s="224" t="s">
        <v>2268</v>
      </c>
      <c r="AF797" s="225" t="s">
        <v>2087</v>
      </c>
      <c r="AG797" s="223" t="s">
        <v>3666</v>
      </c>
      <c r="AH797" s="199">
        <v>795</v>
      </c>
      <c r="AI797" s="191"/>
    </row>
    <row r="798" spans="19:35" x14ac:dyDescent="0.25">
      <c r="S798" s="77" t="s">
        <v>508</v>
      </c>
      <c r="T798" s="76" t="s">
        <v>554</v>
      </c>
      <c r="AD798" s="224" t="s">
        <v>280</v>
      </c>
      <c r="AE798" s="224" t="s">
        <v>2268</v>
      </c>
      <c r="AF798" s="225" t="s">
        <v>2087</v>
      </c>
      <c r="AG798" s="223" t="s">
        <v>3667</v>
      </c>
      <c r="AH798" s="199">
        <v>796</v>
      </c>
      <c r="AI798" s="191"/>
    </row>
    <row r="799" spans="19:35" x14ac:dyDescent="0.25">
      <c r="S799" s="77" t="s">
        <v>509</v>
      </c>
      <c r="T799" s="76" t="s">
        <v>569</v>
      </c>
      <c r="AD799" s="224" t="s">
        <v>280</v>
      </c>
      <c r="AE799" s="224" t="s">
        <v>2268</v>
      </c>
      <c r="AF799" s="225" t="s">
        <v>2087</v>
      </c>
      <c r="AG799" s="223" t="s">
        <v>3668</v>
      </c>
      <c r="AH799" s="199">
        <v>797</v>
      </c>
      <c r="AI799" s="191"/>
    </row>
    <row r="800" spans="19:35" x14ac:dyDescent="0.25">
      <c r="S800" s="77" t="s">
        <v>4112</v>
      </c>
      <c r="T800" s="76"/>
      <c r="AD800" s="224" t="s">
        <v>280</v>
      </c>
      <c r="AE800" s="224" t="s">
        <v>2268</v>
      </c>
      <c r="AF800" s="225" t="s">
        <v>2087</v>
      </c>
      <c r="AG800" s="223" t="s">
        <v>3669</v>
      </c>
      <c r="AH800" s="199">
        <v>798</v>
      </c>
      <c r="AI800" s="191"/>
    </row>
    <row r="801" spans="19:35" x14ac:dyDescent="0.25">
      <c r="S801" s="77" t="s">
        <v>3430</v>
      </c>
      <c r="T801" s="76"/>
      <c r="AD801" s="224" t="s">
        <v>280</v>
      </c>
      <c r="AE801" s="224" t="s">
        <v>2268</v>
      </c>
      <c r="AF801" s="225" t="s">
        <v>2087</v>
      </c>
      <c r="AG801" s="223" t="s">
        <v>3670</v>
      </c>
      <c r="AH801" s="199">
        <v>799</v>
      </c>
      <c r="AI801" s="191"/>
    </row>
    <row r="802" spans="19:35" x14ac:dyDescent="0.25">
      <c r="S802" s="77" t="s">
        <v>4113</v>
      </c>
      <c r="T802" s="76"/>
      <c r="AD802" s="224" t="s">
        <v>280</v>
      </c>
      <c r="AE802" s="224" t="s">
        <v>2270</v>
      </c>
      <c r="AF802" s="225" t="s">
        <v>2087</v>
      </c>
      <c r="AG802" s="223" t="s">
        <v>2271</v>
      </c>
      <c r="AH802" s="199">
        <v>800</v>
      </c>
      <c r="AI802" s="191"/>
    </row>
    <row r="803" spans="19:35" x14ac:dyDescent="0.25">
      <c r="S803" s="77" t="s">
        <v>510</v>
      </c>
      <c r="T803" s="76" t="s">
        <v>585</v>
      </c>
      <c r="AD803" s="224" t="s">
        <v>280</v>
      </c>
      <c r="AE803" s="224" t="s">
        <v>702</v>
      </c>
      <c r="AF803" s="225" t="s">
        <v>2087</v>
      </c>
      <c r="AG803" s="223" t="s">
        <v>2272</v>
      </c>
      <c r="AH803" s="199">
        <v>801</v>
      </c>
      <c r="AI803" s="191"/>
    </row>
    <row r="804" spans="19:35" x14ac:dyDescent="0.25">
      <c r="S804" s="77" t="s">
        <v>4114</v>
      </c>
      <c r="T804" s="76"/>
      <c r="AD804" s="224" t="s">
        <v>280</v>
      </c>
      <c r="AE804" s="224" t="s">
        <v>2273</v>
      </c>
      <c r="AF804" s="225" t="s">
        <v>2087</v>
      </c>
      <c r="AG804" s="223" t="s">
        <v>2274</v>
      </c>
      <c r="AH804" s="199">
        <v>802</v>
      </c>
      <c r="AI804" s="191"/>
    </row>
    <row r="805" spans="19:35" x14ac:dyDescent="0.25">
      <c r="S805" s="77" t="s">
        <v>3437</v>
      </c>
      <c r="T805" s="76"/>
      <c r="AD805" s="224" t="s">
        <v>280</v>
      </c>
      <c r="AE805" s="224" t="s">
        <v>2275</v>
      </c>
      <c r="AF805" s="225" t="s">
        <v>2087</v>
      </c>
      <c r="AG805" s="223" t="s">
        <v>2276</v>
      </c>
      <c r="AH805" s="199">
        <v>803</v>
      </c>
      <c r="AI805" s="191"/>
    </row>
    <row r="806" spans="19:35" x14ac:dyDescent="0.25">
      <c r="S806" s="77" t="s">
        <v>3441</v>
      </c>
      <c r="T806" s="76"/>
      <c r="AD806" s="224" t="s">
        <v>280</v>
      </c>
      <c r="AE806" s="224" t="s">
        <v>2277</v>
      </c>
      <c r="AF806" s="225" t="s">
        <v>2087</v>
      </c>
      <c r="AG806" s="223" t="s">
        <v>2278</v>
      </c>
      <c r="AH806" s="199">
        <v>804</v>
      </c>
      <c r="AI806" s="191"/>
    </row>
    <row r="807" spans="19:35" x14ac:dyDescent="0.25">
      <c r="S807" s="77" t="s">
        <v>2968</v>
      </c>
      <c r="T807" s="76"/>
      <c r="AD807" s="224" t="s">
        <v>280</v>
      </c>
      <c r="AE807" s="224" t="s">
        <v>703</v>
      </c>
      <c r="AF807" s="225" t="s">
        <v>2087</v>
      </c>
      <c r="AG807" s="223" t="s">
        <v>3580</v>
      </c>
      <c r="AH807" s="199">
        <v>805</v>
      </c>
      <c r="AI807" s="191"/>
    </row>
    <row r="808" spans="19:35" x14ac:dyDescent="0.25">
      <c r="S808" s="77" t="s">
        <v>4115</v>
      </c>
      <c r="T808" s="76"/>
      <c r="AD808" s="224" t="s">
        <v>280</v>
      </c>
      <c r="AE808" s="224" t="s">
        <v>640</v>
      </c>
      <c r="AF808" s="225" t="s">
        <v>2087</v>
      </c>
      <c r="AG808" s="223" t="s">
        <v>3581</v>
      </c>
      <c r="AH808" s="199">
        <v>806</v>
      </c>
      <c r="AI808" s="191"/>
    </row>
    <row r="809" spans="19:35" x14ac:dyDescent="0.25">
      <c r="S809" s="77" t="s">
        <v>4116</v>
      </c>
      <c r="T809" s="76"/>
      <c r="AD809" s="224" t="s">
        <v>280</v>
      </c>
      <c r="AE809" s="224" t="s">
        <v>719</v>
      </c>
      <c r="AF809" s="225" t="s">
        <v>2087</v>
      </c>
      <c r="AG809" s="223" t="s">
        <v>2281</v>
      </c>
      <c r="AH809" s="199">
        <v>807</v>
      </c>
      <c r="AI809" s="191"/>
    </row>
    <row r="810" spans="19:35" x14ac:dyDescent="0.25">
      <c r="S810" s="77" t="s">
        <v>3034</v>
      </c>
      <c r="T810" s="76"/>
      <c r="AD810" s="224" t="s">
        <v>280</v>
      </c>
      <c r="AE810" s="224" t="s">
        <v>704</v>
      </c>
      <c r="AF810" s="225" t="s">
        <v>2087</v>
      </c>
      <c r="AG810" s="223" t="s">
        <v>2282</v>
      </c>
      <c r="AH810" s="199">
        <v>808</v>
      </c>
      <c r="AI810" s="191"/>
    </row>
    <row r="811" spans="19:35" x14ac:dyDescent="0.25">
      <c r="S811" s="77" t="s">
        <v>3464</v>
      </c>
      <c r="T811" s="76"/>
      <c r="AD811" s="224" t="s">
        <v>280</v>
      </c>
      <c r="AE811" s="224" t="s">
        <v>3671</v>
      </c>
      <c r="AF811" s="225" t="s">
        <v>3777</v>
      </c>
      <c r="AG811" s="223" t="s">
        <v>3672</v>
      </c>
      <c r="AH811" s="199">
        <v>809</v>
      </c>
      <c r="AI811" s="191"/>
    </row>
    <row r="812" spans="19:35" x14ac:dyDescent="0.25">
      <c r="S812" s="77" t="s">
        <v>3516</v>
      </c>
      <c r="T812" s="76"/>
      <c r="AD812" s="224" t="s">
        <v>280</v>
      </c>
      <c r="AE812" s="224" t="s">
        <v>694</v>
      </c>
      <c r="AF812" s="225" t="s">
        <v>2088</v>
      </c>
      <c r="AG812" s="223" t="s">
        <v>3582</v>
      </c>
      <c r="AH812" s="199">
        <v>810</v>
      </c>
      <c r="AI812" s="191"/>
    </row>
    <row r="813" spans="19:35" x14ac:dyDescent="0.25">
      <c r="S813" s="77" t="s">
        <v>511</v>
      </c>
      <c r="T813" s="76" t="s">
        <v>561</v>
      </c>
      <c r="AD813" s="224" t="s">
        <v>280</v>
      </c>
      <c r="AE813" s="224" t="s">
        <v>672</v>
      </c>
      <c r="AF813" s="225" t="s">
        <v>2088</v>
      </c>
      <c r="AG813" s="223" t="s">
        <v>2379</v>
      </c>
      <c r="AH813" s="199">
        <v>811</v>
      </c>
      <c r="AI813" s="191"/>
    </row>
    <row r="814" spans="19:35" x14ac:dyDescent="0.25">
      <c r="S814" s="77" t="s">
        <v>512</v>
      </c>
      <c r="T814" s="76" t="s">
        <v>561</v>
      </c>
      <c r="AD814" s="224" t="s">
        <v>280</v>
      </c>
      <c r="AE814" s="224" t="s">
        <v>641</v>
      </c>
      <c r="AF814" s="225" t="s">
        <v>2088</v>
      </c>
      <c r="AG814" s="223" t="s">
        <v>2284</v>
      </c>
      <c r="AH814" s="199">
        <v>812</v>
      </c>
      <c r="AI814" s="191"/>
    </row>
    <row r="815" spans="19:35" x14ac:dyDescent="0.25">
      <c r="S815" s="77" t="s">
        <v>3460</v>
      </c>
      <c r="T815" s="76"/>
      <c r="AD815" s="224" t="s">
        <v>280</v>
      </c>
      <c r="AE815" s="224" t="s">
        <v>2285</v>
      </c>
      <c r="AF815" s="225" t="s">
        <v>2088</v>
      </c>
      <c r="AG815" s="223" t="s">
        <v>2286</v>
      </c>
      <c r="AH815" s="199">
        <v>813</v>
      </c>
      <c r="AI815" s="191"/>
    </row>
    <row r="816" spans="19:35" x14ac:dyDescent="0.25">
      <c r="S816" s="77" t="s">
        <v>513</v>
      </c>
      <c r="T816" s="76" t="s">
        <v>579</v>
      </c>
      <c r="AD816" s="224" t="s">
        <v>280</v>
      </c>
      <c r="AE816" s="224" t="s">
        <v>2392</v>
      </c>
      <c r="AF816" s="225" t="s">
        <v>2089</v>
      </c>
      <c r="AG816" s="223" t="s">
        <v>3673</v>
      </c>
      <c r="AH816" s="199">
        <v>814</v>
      </c>
      <c r="AI816" s="191"/>
    </row>
    <row r="817" spans="19:35" x14ac:dyDescent="0.25">
      <c r="S817" s="77" t="s">
        <v>514</v>
      </c>
      <c r="T817" s="76" t="s">
        <v>577</v>
      </c>
      <c r="AD817" s="224" t="s">
        <v>280</v>
      </c>
      <c r="AE817" s="224" t="s">
        <v>675</v>
      </c>
      <c r="AF817" s="225" t="s">
        <v>2089</v>
      </c>
      <c r="AG817" s="223" t="s">
        <v>2287</v>
      </c>
      <c r="AH817" s="199">
        <v>815</v>
      </c>
      <c r="AI817" s="191"/>
    </row>
    <row r="818" spans="19:35" x14ac:dyDescent="0.25">
      <c r="S818" s="77" t="s">
        <v>4117</v>
      </c>
      <c r="T818" s="76"/>
      <c r="AD818" s="224" t="s">
        <v>280</v>
      </c>
      <c r="AE818" s="224" t="s">
        <v>705</v>
      </c>
      <c r="AF818" s="225" t="s">
        <v>2089</v>
      </c>
      <c r="AG818" s="223" t="s">
        <v>3674</v>
      </c>
      <c r="AH818" s="199">
        <v>816</v>
      </c>
      <c r="AI818" s="191"/>
    </row>
    <row r="819" spans="19:35" x14ac:dyDescent="0.25">
      <c r="S819" s="77" t="s">
        <v>515</v>
      </c>
      <c r="T819" s="76" t="s">
        <v>611</v>
      </c>
      <c r="AD819" s="224" t="s">
        <v>280</v>
      </c>
      <c r="AE819" s="224" t="s">
        <v>721</v>
      </c>
      <c r="AF819" s="225" t="s">
        <v>2089</v>
      </c>
      <c r="AG819" s="223" t="s">
        <v>2289</v>
      </c>
      <c r="AH819" s="199">
        <v>817</v>
      </c>
      <c r="AI819" s="191"/>
    </row>
    <row r="820" spans="19:35" x14ac:dyDescent="0.25">
      <c r="S820" s="77" t="s">
        <v>3458</v>
      </c>
      <c r="T820" s="76"/>
      <c r="AD820" s="224" t="s">
        <v>280</v>
      </c>
      <c r="AE820" s="224" t="s">
        <v>2290</v>
      </c>
      <c r="AF820" s="225" t="s">
        <v>2090</v>
      </c>
      <c r="AG820" s="223" t="s">
        <v>3675</v>
      </c>
      <c r="AH820" s="199">
        <v>818</v>
      </c>
      <c r="AI820" s="191"/>
    </row>
    <row r="821" spans="19:35" x14ac:dyDescent="0.25">
      <c r="S821" s="77" t="s">
        <v>516</v>
      </c>
      <c r="T821" s="76" t="s">
        <v>577</v>
      </c>
      <c r="AD821" s="224" t="s">
        <v>280</v>
      </c>
      <c r="AE821" s="224" t="s">
        <v>2290</v>
      </c>
      <c r="AF821" s="225" t="s">
        <v>2090</v>
      </c>
      <c r="AG821" s="223" t="s">
        <v>2291</v>
      </c>
      <c r="AH821" s="199">
        <v>819</v>
      </c>
      <c r="AI821" s="191"/>
    </row>
    <row r="822" spans="19:35" x14ac:dyDescent="0.25">
      <c r="S822" s="77" t="s">
        <v>517</v>
      </c>
      <c r="T822" s="76" t="s">
        <v>555</v>
      </c>
      <c r="AD822" s="224" t="s">
        <v>280</v>
      </c>
      <c r="AE822" s="224" t="s">
        <v>2290</v>
      </c>
      <c r="AF822" s="225" t="s">
        <v>2090</v>
      </c>
      <c r="AG822" s="223" t="s">
        <v>2292</v>
      </c>
      <c r="AH822" s="199">
        <v>820</v>
      </c>
      <c r="AI822" s="191"/>
    </row>
    <row r="823" spans="19:35" x14ac:dyDescent="0.25">
      <c r="S823" s="77" t="s">
        <v>518</v>
      </c>
      <c r="T823" s="76" t="s">
        <v>562</v>
      </c>
      <c r="AD823" s="224" t="s">
        <v>280</v>
      </c>
      <c r="AE823" s="224" t="s">
        <v>2290</v>
      </c>
      <c r="AF823" s="225" t="s">
        <v>2090</v>
      </c>
      <c r="AG823" s="223" t="s">
        <v>2293</v>
      </c>
      <c r="AH823" s="199">
        <v>821</v>
      </c>
      <c r="AI823" s="191"/>
    </row>
    <row r="824" spans="19:35" x14ac:dyDescent="0.25">
      <c r="S824" s="77" t="s">
        <v>4118</v>
      </c>
      <c r="T824" s="76"/>
      <c r="AD824" s="224" t="s">
        <v>280</v>
      </c>
      <c r="AE824" s="224" t="s">
        <v>2290</v>
      </c>
      <c r="AF824" s="225" t="s">
        <v>2090</v>
      </c>
      <c r="AG824" s="223" t="s">
        <v>2294</v>
      </c>
      <c r="AH824" s="199">
        <v>822</v>
      </c>
      <c r="AI824" s="191"/>
    </row>
    <row r="825" spans="19:35" x14ac:dyDescent="0.25">
      <c r="S825" s="77" t="s">
        <v>3444</v>
      </c>
      <c r="T825" s="76"/>
      <c r="AD825" s="224" t="s">
        <v>280</v>
      </c>
      <c r="AE825" s="224" t="s">
        <v>723</v>
      </c>
      <c r="AF825" s="225" t="s">
        <v>2090</v>
      </c>
      <c r="AG825" s="223" t="s">
        <v>2295</v>
      </c>
      <c r="AH825" s="199">
        <v>823</v>
      </c>
      <c r="AI825" s="191"/>
    </row>
    <row r="826" spans="19:35" x14ac:dyDescent="0.25">
      <c r="S826" s="77" t="s">
        <v>3165</v>
      </c>
      <c r="T826" s="76"/>
      <c r="AD826" s="224" t="s">
        <v>280</v>
      </c>
      <c r="AE826" s="224" t="s">
        <v>642</v>
      </c>
      <c r="AF826" s="225" t="s">
        <v>2090</v>
      </c>
      <c r="AG826" s="223" t="s">
        <v>2296</v>
      </c>
      <c r="AH826" s="199">
        <v>824</v>
      </c>
      <c r="AI826" s="191"/>
    </row>
    <row r="827" spans="19:35" x14ac:dyDescent="0.25">
      <c r="S827" s="77" t="s">
        <v>4119</v>
      </c>
      <c r="T827" s="76"/>
      <c r="AD827" s="224" t="s">
        <v>280</v>
      </c>
      <c r="AE827" s="224" t="s">
        <v>724</v>
      </c>
      <c r="AF827" s="225" t="s">
        <v>2090</v>
      </c>
      <c r="AG827" s="223" t="s">
        <v>2297</v>
      </c>
      <c r="AH827" s="199">
        <v>825</v>
      </c>
      <c r="AI827" s="191"/>
    </row>
    <row r="828" spans="19:35" x14ac:dyDescent="0.25">
      <c r="S828" s="77" t="s">
        <v>519</v>
      </c>
      <c r="T828" s="76" t="s">
        <v>571</v>
      </c>
      <c r="AD828" s="224" t="s">
        <v>280</v>
      </c>
      <c r="AE828" s="224" t="s">
        <v>725</v>
      </c>
      <c r="AF828" s="225" t="s">
        <v>2090</v>
      </c>
      <c r="AG828" s="223" t="s">
        <v>2298</v>
      </c>
      <c r="AH828" s="199">
        <v>826</v>
      </c>
      <c r="AI828" s="191"/>
    </row>
    <row r="829" spans="19:35" x14ac:dyDescent="0.25">
      <c r="S829" s="77" t="s">
        <v>4120</v>
      </c>
      <c r="T829" s="76"/>
      <c r="AD829" s="224" t="s">
        <v>280</v>
      </c>
      <c r="AE829" s="224" t="s">
        <v>643</v>
      </c>
      <c r="AF829" s="225" t="s">
        <v>2090</v>
      </c>
      <c r="AG829" s="223" t="s">
        <v>2702</v>
      </c>
      <c r="AH829" s="199">
        <v>827</v>
      </c>
      <c r="AI829" s="191"/>
    </row>
    <row r="830" spans="19:35" x14ac:dyDescent="0.25">
      <c r="S830" s="77" t="s">
        <v>3452</v>
      </c>
      <c r="T830" s="76"/>
      <c r="AD830" s="224" t="s">
        <v>280</v>
      </c>
      <c r="AE830" s="224" t="s">
        <v>644</v>
      </c>
      <c r="AF830" s="225" t="s">
        <v>2090</v>
      </c>
      <c r="AG830" s="223" t="s">
        <v>3676</v>
      </c>
      <c r="AH830" s="199">
        <v>828</v>
      </c>
      <c r="AI830" s="191"/>
    </row>
    <row r="831" spans="19:35" x14ac:dyDescent="0.25">
      <c r="S831" s="77" t="s">
        <v>520</v>
      </c>
      <c r="T831" s="76" t="s">
        <v>340</v>
      </c>
      <c r="AD831" s="224" t="s">
        <v>280</v>
      </c>
      <c r="AE831" s="224" t="s">
        <v>645</v>
      </c>
      <c r="AF831" s="225" t="s">
        <v>2090</v>
      </c>
      <c r="AG831" s="223" t="s">
        <v>2301</v>
      </c>
      <c r="AH831" s="199">
        <v>829</v>
      </c>
      <c r="AI831" s="191"/>
    </row>
    <row r="832" spans="19:35" x14ac:dyDescent="0.25">
      <c r="S832" s="77" t="s">
        <v>521</v>
      </c>
      <c r="T832" s="76" t="s">
        <v>585</v>
      </c>
      <c r="AD832" s="224" t="s">
        <v>280</v>
      </c>
      <c r="AE832" s="224" t="s">
        <v>646</v>
      </c>
      <c r="AF832" s="225" t="s">
        <v>2090</v>
      </c>
      <c r="AG832" s="223" t="s">
        <v>3677</v>
      </c>
      <c r="AH832" s="199">
        <v>830</v>
      </c>
      <c r="AI832" s="191"/>
    </row>
    <row r="833" spans="19:35" x14ac:dyDescent="0.25">
      <c r="S833" s="77" t="s">
        <v>3457</v>
      </c>
      <c r="T833" s="76"/>
      <c r="AD833" s="224" t="s">
        <v>280</v>
      </c>
      <c r="AE833" s="224" t="s">
        <v>2303</v>
      </c>
      <c r="AF833" s="225" t="s">
        <v>2090</v>
      </c>
      <c r="AG833" s="223" t="s">
        <v>3678</v>
      </c>
      <c r="AH833" s="199">
        <v>831</v>
      </c>
      <c r="AI833" s="191"/>
    </row>
    <row r="834" spans="19:35" x14ac:dyDescent="0.25">
      <c r="S834" s="77" t="s">
        <v>522</v>
      </c>
      <c r="T834" s="76" t="s">
        <v>597</v>
      </c>
      <c r="AD834" s="224" t="s">
        <v>280</v>
      </c>
      <c r="AE834" s="224" t="s">
        <v>2305</v>
      </c>
      <c r="AF834" s="225" t="s">
        <v>2090</v>
      </c>
      <c r="AG834" s="223" t="s">
        <v>2306</v>
      </c>
      <c r="AH834" s="199">
        <v>832</v>
      </c>
      <c r="AI834" s="191"/>
    </row>
    <row r="835" spans="19:35" x14ac:dyDescent="0.25">
      <c r="S835" s="77" t="s">
        <v>523</v>
      </c>
      <c r="T835" s="76" t="s">
        <v>552</v>
      </c>
      <c r="AD835" s="224" t="s">
        <v>280</v>
      </c>
      <c r="AE835" s="224" t="s">
        <v>2307</v>
      </c>
      <c r="AF835" s="225" t="s">
        <v>2091</v>
      </c>
      <c r="AG835" s="223" t="s">
        <v>3585</v>
      </c>
      <c r="AH835" s="199">
        <v>833</v>
      </c>
      <c r="AI835" s="191"/>
    </row>
    <row r="836" spans="19:35" x14ac:dyDescent="0.25">
      <c r="S836" s="77" t="s">
        <v>3474</v>
      </c>
      <c r="T836" s="76"/>
      <c r="AD836" s="224" t="s">
        <v>280</v>
      </c>
      <c r="AE836" s="224" t="s">
        <v>2307</v>
      </c>
      <c r="AF836" s="225" t="s">
        <v>2091</v>
      </c>
      <c r="AG836" s="223" t="s">
        <v>2308</v>
      </c>
      <c r="AH836" s="199">
        <v>834</v>
      </c>
      <c r="AI836" s="191"/>
    </row>
    <row r="837" spans="19:35" x14ac:dyDescent="0.25">
      <c r="S837" s="77" t="s">
        <v>3063</v>
      </c>
      <c r="T837" s="76"/>
      <c r="AD837" s="224" t="s">
        <v>280</v>
      </c>
      <c r="AE837" s="224" t="s">
        <v>647</v>
      </c>
      <c r="AF837" s="225" t="s">
        <v>2091</v>
      </c>
      <c r="AG837" s="223" t="s">
        <v>2309</v>
      </c>
      <c r="AH837" s="199">
        <v>835</v>
      </c>
      <c r="AI837" s="191"/>
    </row>
    <row r="838" spans="19:35" x14ac:dyDescent="0.25">
      <c r="S838" s="77" t="s">
        <v>3455</v>
      </c>
      <c r="T838" s="76"/>
      <c r="AD838" s="224" t="s">
        <v>280</v>
      </c>
      <c r="AE838" s="224" t="s">
        <v>648</v>
      </c>
      <c r="AF838" s="225" t="s">
        <v>2091</v>
      </c>
      <c r="AG838" s="223" t="s">
        <v>2310</v>
      </c>
      <c r="AH838" s="199">
        <v>836</v>
      </c>
      <c r="AI838" s="191"/>
    </row>
    <row r="839" spans="19:35" x14ac:dyDescent="0.25">
      <c r="S839" s="77" t="s">
        <v>4121</v>
      </c>
      <c r="T839" s="76"/>
      <c r="AD839" s="224" t="s">
        <v>280</v>
      </c>
      <c r="AE839" s="224" t="s">
        <v>2311</v>
      </c>
      <c r="AF839" s="225" t="s">
        <v>2091</v>
      </c>
      <c r="AG839" s="223" t="s">
        <v>2312</v>
      </c>
      <c r="AH839" s="199">
        <v>837</v>
      </c>
      <c r="AI839" s="191"/>
    </row>
    <row r="840" spans="19:35" x14ac:dyDescent="0.25">
      <c r="S840" s="77" t="s">
        <v>524</v>
      </c>
      <c r="T840" s="76" t="s">
        <v>582</v>
      </c>
      <c r="AD840" s="224" t="s">
        <v>280</v>
      </c>
      <c r="AE840" s="224" t="s">
        <v>2054</v>
      </c>
      <c r="AF840" s="225" t="s">
        <v>2051</v>
      </c>
      <c r="AG840" s="223" t="s">
        <v>3565</v>
      </c>
      <c r="AH840" s="199">
        <v>838</v>
      </c>
      <c r="AI840" s="191"/>
    </row>
    <row r="841" spans="19:35" x14ac:dyDescent="0.25">
      <c r="S841" s="77" t="s">
        <v>4122</v>
      </c>
      <c r="T841" s="76"/>
      <c r="AD841" s="224" t="s">
        <v>280</v>
      </c>
      <c r="AE841" s="224" t="s">
        <v>684</v>
      </c>
      <c r="AF841" s="225" t="s">
        <v>2051</v>
      </c>
      <c r="AG841" s="223" t="s">
        <v>2313</v>
      </c>
      <c r="AH841" s="199">
        <v>839</v>
      </c>
      <c r="AI841" s="191"/>
    </row>
    <row r="842" spans="19:35" x14ac:dyDescent="0.25">
      <c r="S842" s="77" t="s">
        <v>525</v>
      </c>
      <c r="T842" s="76" t="s">
        <v>549</v>
      </c>
      <c r="AD842" s="224" t="s">
        <v>280</v>
      </c>
      <c r="AE842" s="224" t="s">
        <v>685</v>
      </c>
      <c r="AF842" s="225" t="s">
        <v>2051</v>
      </c>
      <c r="AG842" s="223" t="s">
        <v>2314</v>
      </c>
      <c r="AH842" s="199">
        <v>840</v>
      </c>
      <c r="AI842" s="191"/>
    </row>
    <row r="843" spans="19:35" x14ac:dyDescent="0.25">
      <c r="S843" s="77" t="s">
        <v>4123</v>
      </c>
      <c r="T843" s="76"/>
      <c r="AD843" s="224" t="s">
        <v>280</v>
      </c>
      <c r="AE843" s="224" t="s">
        <v>652</v>
      </c>
      <c r="AF843" s="225" t="s">
        <v>2051</v>
      </c>
      <c r="AG843" s="223" t="s">
        <v>2315</v>
      </c>
      <c r="AH843" s="199">
        <v>841</v>
      </c>
      <c r="AI843" s="191"/>
    </row>
    <row r="844" spans="19:35" x14ac:dyDescent="0.25">
      <c r="S844" s="77" t="s">
        <v>526</v>
      </c>
      <c r="T844" s="76" t="s">
        <v>584</v>
      </c>
      <c r="AD844" s="224" t="s">
        <v>280</v>
      </c>
      <c r="AE844" s="224" t="s">
        <v>653</v>
      </c>
      <c r="AF844" s="225" t="s">
        <v>2051</v>
      </c>
      <c r="AG844" s="223" t="s">
        <v>2316</v>
      </c>
      <c r="AH844" s="199">
        <v>842</v>
      </c>
      <c r="AI844" s="191"/>
    </row>
    <row r="845" spans="19:35" x14ac:dyDescent="0.25">
      <c r="S845" s="77" t="s">
        <v>4124</v>
      </c>
      <c r="T845" s="76"/>
      <c r="AD845" s="224" t="s">
        <v>280</v>
      </c>
      <c r="AE845" s="224" t="s">
        <v>686</v>
      </c>
      <c r="AF845" s="225" t="s">
        <v>2051</v>
      </c>
      <c r="AG845" s="223" t="s">
        <v>2317</v>
      </c>
      <c r="AH845" s="199">
        <v>843</v>
      </c>
      <c r="AI845" s="191"/>
    </row>
    <row r="846" spans="19:35" x14ac:dyDescent="0.25">
      <c r="S846" s="77" t="s">
        <v>4125</v>
      </c>
      <c r="T846" s="76"/>
      <c r="AD846" s="224" t="s">
        <v>280</v>
      </c>
      <c r="AE846" s="224" t="s">
        <v>2057</v>
      </c>
      <c r="AF846" s="225" t="s">
        <v>2052</v>
      </c>
      <c r="AG846" s="223" t="s">
        <v>2184</v>
      </c>
      <c r="AH846" s="199">
        <v>844</v>
      </c>
      <c r="AI846" s="191"/>
    </row>
    <row r="847" spans="19:35" x14ac:dyDescent="0.25">
      <c r="S847" s="77" t="s">
        <v>4126</v>
      </c>
      <c r="T847" s="76"/>
      <c r="AD847" s="224" t="s">
        <v>280</v>
      </c>
      <c r="AE847" s="224" t="s">
        <v>2057</v>
      </c>
      <c r="AF847" s="225" t="s">
        <v>2052</v>
      </c>
      <c r="AG847" s="223" t="s">
        <v>3586</v>
      </c>
      <c r="AH847" s="199">
        <v>845</v>
      </c>
      <c r="AI847" s="191"/>
    </row>
    <row r="848" spans="19:35" x14ac:dyDescent="0.25">
      <c r="S848" s="77" t="s">
        <v>3485</v>
      </c>
      <c r="T848" s="76"/>
      <c r="AD848" s="224" t="s">
        <v>280</v>
      </c>
      <c r="AE848" s="224" t="s">
        <v>2057</v>
      </c>
      <c r="AF848" s="225" t="s">
        <v>2052</v>
      </c>
      <c r="AG848" s="223" t="s">
        <v>2318</v>
      </c>
      <c r="AH848" s="199">
        <v>846</v>
      </c>
      <c r="AI848" s="191"/>
    </row>
    <row r="849" spans="19:35" x14ac:dyDescent="0.25">
      <c r="S849" s="77" t="s">
        <v>527</v>
      </c>
      <c r="T849" s="76" t="s">
        <v>577</v>
      </c>
      <c r="AD849" s="224" t="s">
        <v>280</v>
      </c>
      <c r="AE849" s="224" t="s">
        <v>2057</v>
      </c>
      <c r="AF849" s="225" t="s">
        <v>2052</v>
      </c>
      <c r="AG849" s="223" t="s">
        <v>2319</v>
      </c>
      <c r="AH849" s="199">
        <v>847</v>
      </c>
      <c r="AI849" s="191"/>
    </row>
    <row r="850" spans="19:35" x14ac:dyDescent="0.25">
      <c r="S850" s="77" t="s">
        <v>2910</v>
      </c>
      <c r="T850" s="76"/>
      <c r="AD850" s="224" t="s">
        <v>280</v>
      </c>
      <c r="AE850" s="224" t="s">
        <v>2057</v>
      </c>
      <c r="AF850" s="225" t="s">
        <v>2052</v>
      </c>
      <c r="AG850" s="223" t="s">
        <v>2320</v>
      </c>
      <c r="AH850" s="199">
        <v>848</v>
      </c>
      <c r="AI850" s="191"/>
    </row>
    <row r="851" spans="19:35" x14ac:dyDescent="0.25">
      <c r="S851" s="77" t="s">
        <v>528</v>
      </c>
      <c r="T851" s="76" t="s">
        <v>549</v>
      </c>
      <c r="AD851" s="224" t="s">
        <v>280</v>
      </c>
      <c r="AE851" s="224" t="s">
        <v>2057</v>
      </c>
      <c r="AF851" s="225" t="s">
        <v>2052</v>
      </c>
      <c r="AG851" s="223" t="s">
        <v>3587</v>
      </c>
      <c r="AH851" s="199">
        <v>849</v>
      </c>
      <c r="AI851" s="191"/>
    </row>
    <row r="852" spans="19:35" x14ac:dyDescent="0.25">
      <c r="S852" s="77" t="s">
        <v>529</v>
      </c>
      <c r="T852" s="76" t="s">
        <v>340</v>
      </c>
      <c r="AD852" s="224" t="s">
        <v>280</v>
      </c>
      <c r="AE852" s="224" t="s">
        <v>2057</v>
      </c>
      <c r="AF852" s="225" t="s">
        <v>2052</v>
      </c>
      <c r="AG852" s="223" t="s">
        <v>2703</v>
      </c>
      <c r="AH852" s="199">
        <v>850</v>
      </c>
      <c r="AI852" s="191"/>
    </row>
    <row r="853" spans="19:35" x14ac:dyDescent="0.25">
      <c r="S853" s="77" t="s">
        <v>4127</v>
      </c>
      <c r="T853" s="76"/>
      <c r="AD853" s="224" t="s">
        <v>280</v>
      </c>
      <c r="AE853" s="224" t="s">
        <v>656</v>
      </c>
      <c r="AF853" s="225" t="s">
        <v>2052</v>
      </c>
      <c r="AG853" s="223" t="s">
        <v>2322</v>
      </c>
      <c r="AH853" s="199">
        <v>851</v>
      </c>
      <c r="AI853" s="191"/>
    </row>
    <row r="854" spans="19:35" x14ac:dyDescent="0.25">
      <c r="S854" s="77" t="s">
        <v>3482</v>
      </c>
      <c r="T854" s="76"/>
      <c r="AD854" s="224" t="s">
        <v>280</v>
      </c>
      <c r="AE854" s="224" t="s">
        <v>679</v>
      </c>
      <c r="AF854" s="225" t="s">
        <v>2052</v>
      </c>
      <c r="AG854" s="223" t="s">
        <v>2323</v>
      </c>
      <c r="AH854" s="199">
        <v>852</v>
      </c>
      <c r="AI854" s="191"/>
    </row>
    <row r="855" spans="19:35" x14ac:dyDescent="0.25">
      <c r="S855" s="77" t="s">
        <v>3447</v>
      </c>
      <c r="T855" s="76"/>
      <c r="AD855" s="224" t="s">
        <v>280</v>
      </c>
      <c r="AE855" s="224" t="s">
        <v>657</v>
      </c>
      <c r="AF855" s="225" t="s">
        <v>2052</v>
      </c>
      <c r="AG855" s="223" t="s">
        <v>2324</v>
      </c>
      <c r="AH855" s="199">
        <v>853</v>
      </c>
      <c r="AI855" s="191"/>
    </row>
    <row r="856" spans="19:35" x14ac:dyDescent="0.25">
      <c r="S856" s="77" t="s">
        <v>4128</v>
      </c>
      <c r="T856" s="76"/>
      <c r="AD856" s="224" t="s">
        <v>280</v>
      </c>
      <c r="AE856" s="224" t="s">
        <v>633</v>
      </c>
      <c r="AF856" s="225" t="s">
        <v>2052</v>
      </c>
      <c r="AG856" s="223" t="s">
        <v>3588</v>
      </c>
      <c r="AH856" s="199">
        <v>854</v>
      </c>
      <c r="AI856" s="191"/>
    </row>
    <row r="857" spans="19:35" x14ac:dyDescent="0.25">
      <c r="S857" s="77" t="s">
        <v>2761</v>
      </c>
      <c r="T857" s="76"/>
      <c r="AD857" s="224" t="s">
        <v>280</v>
      </c>
      <c r="AE857" s="224" t="s">
        <v>708</v>
      </c>
      <c r="AF857" s="225" t="s">
        <v>2052</v>
      </c>
      <c r="AG857" s="223" t="s">
        <v>2325</v>
      </c>
      <c r="AH857" s="199">
        <v>855</v>
      </c>
      <c r="AI857" s="191"/>
    </row>
    <row r="858" spans="19:35" x14ac:dyDescent="0.25">
      <c r="S858" s="77" t="s">
        <v>530</v>
      </c>
      <c r="T858" s="76" t="s">
        <v>557</v>
      </c>
      <c r="AD858" s="224" t="s">
        <v>280</v>
      </c>
      <c r="AE858" s="224" t="s">
        <v>710</v>
      </c>
      <c r="AF858" s="225" t="s">
        <v>2052</v>
      </c>
      <c r="AG858" s="223" t="s">
        <v>2677</v>
      </c>
      <c r="AH858" s="199">
        <v>856</v>
      </c>
      <c r="AI858" s="191"/>
    </row>
    <row r="859" spans="19:35" x14ac:dyDescent="0.25">
      <c r="S859" s="77" t="s">
        <v>531</v>
      </c>
      <c r="T859" s="76" t="s">
        <v>603</v>
      </c>
      <c r="AD859" s="224" t="s">
        <v>280</v>
      </c>
      <c r="AE859" s="224" t="s">
        <v>687</v>
      </c>
      <c r="AF859" s="225" t="s">
        <v>2052</v>
      </c>
      <c r="AG859" s="223" t="s">
        <v>2326</v>
      </c>
      <c r="AH859" s="199">
        <v>857</v>
      </c>
      <c r="AI859" s="191"/>
    </row>
    <row r="860" spans="19:35" x14ac:dyDescent="0.25">
      <c r="S860" s="77" t="s">
        <v>3480</v>
      </c>
      <c r="T860" s="76"/>
      <c r="AD860" s="224" t="s">
        <v>280</v>
      </c>
      <c r="AE860" s="224" t="s">
        <v>729</v>
      </c>
      <c r="AF860" s="225" t="s">
        <v>2052</v>
      </c>
      <c r="AG860" s="223" t="s">
        <v>2704</v>
      </c>
      <c r="AH860" s="199">
        <v>858</v>
      </c>
      <c r="AI860" s="191"/>
    </row>
    <row r="861" spans="19:35" x14ac:dyDescent="0.25">
      <c r="S861" s="77" t="s">
        <v>3471</v>
      </c>
      <c r="T861" s="76"/>
      <c r="AD861" s="224" t="s">
        <v>280</v>
      </c>
      <c r="AE861" s="224" t="s">
        <v>2327</v>
      </c>
      <c r="AF861" s="225" t="s">
        <v>2052</v>
      </c>
      <c r="AG861" s="223" t="s">
        <v>2328</v>
      </c>
      <c r="AH861" s="199">
        <v>859</v>
      </c>
      <c r="AI861" s="191"/>
    </row>
    <row r="862" spans="19:35" x14ac:dyDescent="0.25">
      <c r="S862" s="77" t="s">
        <v>4129</v>
      </c>
      <c r="T862" s="76"/>
      <c r="AD862" s="224" t="s">
        <v>280</v>
      </c>
      <c r="AE862" s="224" t="s">
        <v>2679</v>
      </c>
      <c r="AF862" s="225" t="s">
        <v>2052</v>
      </c>
      <c r="AG862" s="223" t="s">
        <v>2705</v>
      </c>
      <c r="AH862" s="199">
        <v>860</v>
      </c>
      <c r="AI862" s="191"/>
    </row>
    <row r="863" spans="19:35" x14ac:dyDescent="0.25">
      <c r="S863" s="77" t="s">
        <v>3469</v>
      </c>
      <c r="T863" s="76"/>
      <c r="AD863" s="224" t="s">
        <v>280</v>
      </c>
      <c r="AE863" s="224" t="s">
        <v>3589</v>
      </c>
      <c r="AF863" s="225" t="s">
        <v>2092</v>
      </c>
      <c r="AG863" s="223" t="s">
        <v>3590</v>
      </c>
      <c r="AH863" s="199">
        <v>861</v>
      </c>
      <c r="AI863" s="191"/>
    </row>
    <row r="864" spans="19:35" x14ac:dyDescent="0.25">
      <c r="S864" s="77" t="s">
        <v>532</v>
      </c>
      <c r="T864" s="76" t="s">
        <v>549</v>
      </c>
      <c r="AD864" s="224" t="s">
        <v>280</v>
      </c>
      <c r="AE864" s="224" t="s">
        <v>659</v>
      </c>
      <c r="AF864" s="225" t="s">
        <v>2092</v>
      </c>
      <c r="AG864" s="223" t="s">
        <v>2329</v>
      </c>
      <c r="AH864" s="199">
        <v>862</v>
      </c>
      <c r="AI864" s="191"/>
    </row>
    <row r="865" spans="19:35" x14ac:dyDescent="0.25">
      <c r="S865" s="77" t="s">
        <v>3497</v>
      </c>
      <c r="T865" s="76"/>
      <c r="AD865" s="224" t="s">
        <v>280</v>
      </c>
      <c r="AE865" s="224" t="s">
        <v>730</v>
      </c>
      <c r="AF865" s="225" t="s">
        <v>2092</v>
      </c>
      <c r="AG865" s="223" t="s">
        <v>2330</v>
      </c>
      <c r="AH865" s="199">
        <v>863</v>
      </c>
      <c r="AI865" s="191"/>
    </row>
    <row r="866" spans="19:35" x14ac:dyDescent="0.25">
      <c r="S866" s="77" t="s">
        <v>4130</v>
      </c>
      <c r="T866" s="76"/>
      <c r="AD866" s="224" t="s">
        <v>280</v>
      </c>
      <c r="AE866" s="224" t="s">
        <v>660</v>
      </c>
      <c r="AF866" s="225" t="s">
        <v>2092</v>
      </c>
      <c r="AG866" s="223" t="s">
        <v>2331</v>
      </c>
      <c r="AH866" s="199">
        <v>864</v>
      </c>
      <c r="AI866" s="191"/>
    </row>
    <row r="867" spans="19:35" x14ac:dyDescent="0.25">
      <c r="S867" s="77" t="s">
        <v>4131</v>
      </c>
      <c r="T867" s="76"/>
      <c r="AD867" s="224" t="s">
        <v>280</v>
      </c>
      <c r="AE867" s="224" t="s">
        <v>3591</v>
      </c>
      <c r="AF867" s="225" t="s">
        <v>2092</v>
      </c>
      <c r="AG867" s="223" t="s">
        <v>3592</v>
      </c>
      <c r="AH867" s="199">
        <v>865</v>
      </c>
      <c r="AI867" s="191"/>
    </row>
    <row r="868" spans="19:35" x14ac:dyDescent="0.25">
      <c r="S868" s="77" t="s">
        <v>4132</v>
      </c>
      <c r="T868" s="76"/>
      <c r="AD868" s="224" t="s">
        <v>280</v>
      </c>
      <c r="AE868" s="224" t="s">
        <v>2059</v>
      </c>
      <c r="AF868" s="225" t="s">
        <v>2093</v>
      </c>
      <c r="AG868" s="223" t="s">
        <v>2436</v>
      </c>
      <c r="AH868" s="199">
        <v>866</v>
      </c>
      <c r="AI868" s="191"/>
    </row>
    <row r="869" spans="19:35" x14ac:dyDescent="0.25">
      <c r="S869" s="77" t="s">
        <v>4133</v>
      </c>
      <c r="T869" s="76"/>
      <c r="AD869" s="224" t="s">
        <v>280</v>
      </c>
      <c r="AE869" s="224" t="s">
        <v>661</v>
      </c>
      <c r="AF869" s="225" t="s">
        <v>2093</v>
      </c>
      <c r="AG869" s="223" t="s">
        <v>2604</v>
      </c>
      <c r="AH869" s="199">
        <v>867</v>
      </c>
      <c r="AI869" s="191"/>
    </row>
    <row r="870" spans="19:35" x14ac:dyDescent="0.25">
      <c r="S870" s="77" t="s">
        <v>533</v>
      </c>
      <c r="T870" s="76" t="s">
        <v>549</v>
      </c>
      <c r="AD870" s="224" t="s">
        <v>280</v>
      </c>
      <c r="AE870" s="224" t="s">
        <v>713</v>
      </c>
      <c r="AF870" s="225" t="s">
        <v>2093</v>
      </c>
      <c r="AG870" s="223" t="s">
        <v>2332</v>
      </c>
      <c r="AH870" s="199">
        <v>868</v>
      </c>
      <c r="AI870" s="191"/>
    </row>
    <row r="871" spans="19:35" x14ac:dyDescent="0.25">
      <c r="S871" s="77" t="s">
        <v>534</v>
      </c>
      <c r="T871" s="76" t="s">
        <v>549</v>
      </c>
      <c r="AD871" s="224" t="s">
        <v>280</v>
      </c>
      <c r="AE871" s="224" t="s">
        <v>662</v>
      </c>
      <c r="AF871" s="225" t="s">
        <v>2093</v>
      </c>
      <c r="AG871" s="223" t="s">
        <v>2333</v>
      </c>
      <c r="AH871" s="199">
        <v>869</v>
      </c>
      <c r="AI871" s="191"/>
    </row>
    <row r="872" spans="19:35" x14ac:dyDescent="0.25">
      <c r="S872" s="77" t="s">
        <v>535</v>
      </c>
      <c r="T872" s="76" t="s">
        <v>549</v>
      </c>
      <c r="AD872" s="224" t="s">
        <v>280</v>
      </c>
      <c r="AE872" s="224" t="s">
        <v>621</v>
      </c>
      <c r="AF872" s="225" t="s">
        <v>2144</v>
      </c>
      <c r="AG872" s="223" t="s">
        <v>2145</v>
      </c>
      <c r="AH872" s="199">
        <v>870</v>
      </c>
      <c r="AI872" s="191"/>
    </row>
    <row r="873" spans="19:35" x14ac:dyDescent="0.25">
      <c r="S873" s="77" t="s">
        <v>3489</v>
      </c>
      <c r="T873" s="76"/>
      <c r="AD873" s="224" t="s">
        <v>3814</v>
      </c>
      <c r="AE873" s="224" t="str">
        <f>LEFT(AG873,9)</f>
        <v xml:space="preserve">71-13-00 </v>
      </c>
      <c r="AF873" s="225" t="s">
        <v>4561</v>
      </c>
      <c r="AG873" s="223" t="s">
        <v>4562</v>
      </c>
      <c r="AH873" s="199">
        <v>871</v>
      </c>
      <c r="AI873" s="191"/>
    </row>
    <row r="874" spans="19:35" x14ac:dyDescent="0.25">
      <c r="S874" s="77" t="s">
        <v>3487</v>
      </c>
      <c r="T874" s="76"/>
      <c r="AD874" s="224" t="s">
        <v>3814</v>
      </c>
      <c r="AE874" s="224" t="str">
        <f t="shared" ref="AE874:AE937" si="56">LEFT(AG874,9)</f>
        <v xml:space="preserve">71-13-21 </v>
      </c>
      <c r="AF874" s="225" t="s">
        <v>4561</v>
      </c>
      <c r="AG874" s="223" t="s">
        <v>4563</v>
      </c>
      <c r="AH874" s="199">
        <v>872</v>
      </c>
      <c r="AI874" s="191"/>
    </row>
    <row r="875" spans="19:35" x14ac:dyDescent="0.25">
      <c r="S875" s="77" t="s">
        <v>3494</v>
      </c>
      <c r="T875" s="76"/>
      <c r="AD875" s="224" t="s">
        <v>3814</v>
      </c>
      <c r="AE875" s="224" t="str">
        <f t="shared" si="56"/>
        <v xml:space="preserve">71-13-00 </v>
      </c>
      <c r="AF875" s="225" t="s">
        <v>4561</v>
      </c>
      <c r="AG875" s="223" t="s">
        <v>4564</v>
      </c>
      <c r="AH875" s="199">
        <v>873</v>
      </c>
      <c r="AI875" s="191"/>
    </row>
    <row r="876" spans="19:35" x14ac:dyDescent="0.25">
      <c r="S876" s="77" t="s">
        <v>4134</v>
      </c>
      <c r="T876" s="76"/>
      <c r="AD876" s="224" t="s">
        <v>3814</v>
      </c>
      <c r="AE876" s="224" t="str">
        <f t="shared" si="56"/>
        <v xml:space="preserve">71-13-11 </v>
      </c>
      <c r="AF876" s="225" t="s">
        <v>4561</v>
      </c>
      <c r="AG876" s="223" t="s">
        <v>4565</v>
      </c>
      <c r="AH876" s="199">
        <v>874</v>
      </c>
      <c r="AI876" s="191"/>
    </row>
    <row r="877" spans="19:35" x14ac:dyDescent="0.25">
      <c r="S877" s="77" t="s">
        <v>536</v>
      </c>
      <c r="T877" s="76" t="s">
        <v>549</v>
      </c>
      <c r="AD877" s="224" t="s">
        <v>3814</v>
      </c>
      <c r="AE877" s="224" t="str">
        <f t="shared" si="56"/>
        <v xml:space="preserve">71-13-12 </v>
      </c>
      <c r="AF877" s="225" t="s">
        <v>4561</v>
      </c>
      <c r="AG877" s="223" t="s">
        <v>4566</v>
      </c>
      <c r="AH877" s="199">
        <v>875</v>
      </c>
      <c r="AI877" s="191"/>
    </row>
    <row r="878" spans="19:35" x14ac:dyDescent="0.25">
      <c r="S878" s="77" t="s">
        <v>3092</v>
      </c>
      <c r="T878" s="76"/>
      <c r="AD878" s="224" t="s">
        <v>3814</v>
      </c>
      <c r="AE878" s="224" t="str">
        <f t="shared" si="56"/>
        <v xml:space="preserve">71-13-13 </v>
      </c>
      <c r="AF878" s="225" t="s">
        <v>4561</v>
      </c>
      <c r="AG878" s="223" t="s">
        <v>4567</v>
      </c>
      <c r="AH878" s="199">
        <v>876</v>
      </c>
      <c r="AI878" s="191"/>
    </row>
    <row r="879" spans="19:35" x14ac:dyDescent="0.25">
      <c r="S879" s="77" t="s">
        <v>537</v>
      </c>
      <c r="T879" s="76" t="s">
        <v>554</v>
      </c>
      <c r="AD879" s="224" t="s">
        <v>3814</v>
      </c>
      <c r="AE879" s="224" t="str">
        <f t="shared" si="56"/>
        <v xml:space="preserve">71-13-13 </v>
      </c>
      <c r="AF879" s="225" t="s">
        <v>4561</v>
      </c>
      <c r="AG879" s="223" t="s">
        <v>4568</v>
      </c>
      <c r="AH879" s="199">
        <v>877</v>
      </c>
      <c r="AI879" s="191"/>
    </row>
    <row r="880" spans="19:35" x14ac:dyDescent="0.25">
      <c r="S880" s="77" t="s">
        <v>538</v>
      </c>
      <c r="T880" s="76" t="s">
        <v>549</v>
      </c>
      <c r="AD880" s="224" t="s">
        <v>3814</v>
      </c>
      <c r="AE880" s="224" t="str">
        <f t="shared" si="56"/>
        <v xml:space="preserve">71-13-14 </v>
      </c>
      <c r="AF880" s="225" t="s">
        <v>4561</v>
      </c>
      <c r="AG880" s="223" t="s">
        <v>4569</v>
      </c>
      <c r="AH880" s="199">
        <v>878</v>
      </c>
      <c r="AI880" s="191"/>
    </row>
    <row r="881" spans="19:35" x14ac:dyDescent="0.25">
      <c r="S881" s="77" t="s">
        <v>3503</v>
      </c>
      <c r="T881" s="76"/>
      <c r="AD881" s="224" t="s">
        <v>3814</v>
      </c>
      <c r="AE881" s="224" t="str">
        <f t="shared" si="56"/>
        <v xml:space="preserve">71-13-15 </v>
      </c>
      <c r="AF881" s="225" t="s">
        <v>4561</v>
      </c>
      <c r="AG881" s="223" t="s">
        <v>4570</v>
      </c>
      <c r="AH881" s="199">
        <v>879</v>
      </c>
      <c r="AI881" s="191"/>
    </row>
    <row r="882" spans="19:35" x14ac:dyDescent="0.25">
      <c r="S882" s="77" t="s">
        <v>4135</v>
      </c>
      <c r="T882" s="76"/>
      <c r="AD882" s="224" t="s">
        <v>3814</v>
      </c>
      <c r="AE882" s="224" t="str">
        <f t="shared" si="56"/>
        <v xml:space="preserve">71-13-19 </v>
      </c>
      <c r="AF882" s="225" t="s">
        <v>4561</v>
      </c>
      <c r="AG882" s="223" t="s">
        <v>4571</v>
      </c>
      <c r="AH882" s="199">
        <v>880</v>
      </c>
      <c r="AI882" s="191"/>
    </row>
    <row r="883" spans="19:35" x14ac:dyDescent="0.25">
      <c r="S883" s="77" t="s">
        <v>4136</v>
      </c>
      <c r="T883" s="76"/>
      <c r="AD883" s="224" t="s">
        <v>3814</v>
      </c>
      <c r="AE883" s="224" t="str">
        <f t="shared" si="56"/>
        <v xml:space="preserve">71-13-42 </v>
      </c>
      <c r="AF883" s="225" t="s">
        <v>4561</v>
      </c>
      <c r="AG883" s="223" t="s">
        <v>4572</v>
      </c>
      <c r="AH883" s="199">
        <v>881</v>
      </c>
      <c r="AI883" s="191"/>
    </row>
    <row r="884" spans="19:35" x14ac:dyDescent="0.25">
      <c r="S884" s="77" t="s">
        <v>3519</v>
      </c>
      <c r="T884" s="76"/>
      <c r="AD884" s="224" t="s">
        <v>3814</v>
      </c>
      <c r="AE884" s="224" t="str">
        <f t="shared" si="56"/>
        <v xml:space="preserve">71-13-46 </v>
      </c>
      <c r="AF884" s="225" t="s">
        <v>4561</v>
      </c>
      <c r="AG884" s="223" t="s">
        <v>4573</v>
      </c>
      <c r="AH884" s="199">
        <v>882</v>
      </c>
      <c r="AI884" s="191"/>
    </row>
    <row r="885" spans="19:35" x14ac:dyDescent="0.25">
      <c r="S885" s="77" t="s">
        <v>4137</v>
      </c>
      <c r="T885" s="76"/>
      <c r="AD885" s="224" t="s">
        <v>3814</v>
      </c>
      <c r="AE885" s="224" t="str">
        <f t="shared" si="56"/>
        <v xml:space="preserve">71-13-47 </v>
      </c>
      <c r="AF885" s="225" t="s">
        <v>4561</v>
      </c>
      <c r="AG885" s="223" t="s">
        <v>4574</v>
      </c>
      <c r="AH885" s="199">
        <v>883</v>
      </c>
      <c r="AI885" s="191"/>
    </row>
    <row r="886" spans="19:35" x14ac:dyDescent="0.25">
      <c r="S886" s="77" t="s">
        <v>3275</v>
      </c>
      <c r="T886" s="76"/>
      <c r="AD886" s="224" t="s">
        <v>3814</v>
      </c>
      <c r="AE886" s="224" t="str">
        <f t="shared" si="56"/>
        <v xml:space="preserve">71-13-48 </v>
      </c>
      <c r="AF886" s="225" t="s">
        <v>4561</v>
      </c>
      <c r="AG886" s="223" t="s">
        <v>4575</v>
      </c>
      <c r="AH886" s="199">
        <v>884</v>
      </c>
      <c r="AI886" s="191"/>
    </row>
    <row r="887" spans="19:35" x14ac:dyDescent="0.25">
      <c r="S887" s="77" t="s">
        <v>3527</v>
      </c>
      <c r="T887" s="76"/>
      <c r="AD887" s="224" t="s">
        <v>3814</v>
      </c>
      <c r="AE887" s="224" t="str">
        <f t="shared" si="56"/>
        <v xml:space="preserve">71-13-51 </v>
      </c>
      <c r="AF887" s="225" t="s">
        <v>4561</v>
      </c>
      <c r="AG887" s="223" t="s">
        <v>4576</v>
      </c>
      <c r="AH887" s="199">
        <v>885</v>
      </c>
      <c r="AI887" s="191"/>
    </row>
    <row r="888" spans="19:35" x14ac:dyDescent="0.25">
      <c r="S888" s="77" t="s">
        <v>539</v>
      </c>
      <c r="T888" s="76" t="s">
        <v>552</v>
      </c>
      <c r="AD888" s="224" t="s">
        <v>3814</v>
      </c>
      <c r="AE888" s="224" t="str">
        <f t="shared" si="56"/>
        <v xml:space="preserve">71-13-52 </v>
      </c>
      <c r="AF888" s="225" t="s">
        <v>4561</v>
      </c>
      <c r="AG888" s="223" t="s">
        <v>4577</v>
      </c>
      <c r="AH888" s="199">
        <v>886</v>
      </c>
      <c r="AI888" s="191"/>
    </row>
    <row r="889" spans="19:35" x14ac:dyDescent="0.25">
      <c r="S889" s="77" t="s">
        <v>540</v>
      </c>
      <c r="T889" s="76" t="s">
        <v>567</v>
      </c>
      <c r="AD889" s="224" t="s">
        <v>3814</v>
      </c>
      <c r="AE889" s="224" t="str">
        <f t="shared" si="56"/>
        <v xml:space="preserve">71-40-41 </v>
      </c>
      <c r="AF889" s="225" t="s">
        <v>4561</v>
      </c>
      <c r="AG889" s="223" t="s">
        <v>4578</v>
      </c>
      <c r="AH889" s="199">
        <v>887</v>
      </c>
      <c r="AI889" s="191"/>
    </row>
    <row r="890" spans="19:35" x14ac:dyDescent="0.25">
      <c r="S890" s="77" t="s">
        <v>3522</v>
      </c>
      <c r="T890" s="76"/>
      <c r="AD890" s="224" t="s">
        <v>3814</v>
      </c>
      <c r="AE890" s="224" t="str">
        <f t="shared" si="56"/>
        <v xml:space="preserve">71-51-80 </v>
      </c>
      <c r="AF890" s="225" t="s">
        <v>4561</v>
      </c>
      <c r="AG890" s="223" t="s">
        <v>4579</v>
      </c>
      <c r="AH890" s="199">
        <v>888</v>
      </c>
      <c r="AI890" s="191"/>
    </row>
    <row r="891" spans="19:35" x14ac:dyDescent="0.25">
      <c r="S891" s="77" t="s">
        <v>4138</v>
      </c>
      <c r="T891" s="76"/>
      <c r="AD891" s="224" t="s">
        <v>3814</v>
      </c>
      <c r="AE891" s="224" t="str">
        <f t="shared" si="56"/>
        <v xml:space="preserve">71-60-00 </v>
      </c>
      <c r="AF891" s="225" t="s">
        <v>4580</v>
      </c>
      <c r="AG891" s="223" t="s">
        <v>4581</v>
      </c>
      <c r="AH891" s="199">
        <v>889</v>
      </c>
      <c r="AI891" s="191"/>
    </row>
    <row r="892" spans="19:35" x14ac:dyDescent="0.25">
      <c r="S892" s="77" t="s">
        <v>4139</v>
      </c>
      <c r="T892" s="76"/>
      <c r="AD892" s="224" t="s">
        <v>3814</v>
      </c>
      <c r="AE892" s="224" t="str">
        <f t="shared" si="56"/>
        <v xml:space="preserve">71-61-41 </v>
      </c>
      <c r="AF892" s="225" t="s">
        <v>4580</v>
      </c>
      <c r="AG892" s="223" t="s">
        <v>4582</v>
      </c>
      <c r="AH892" s="199">
        <v>890</v>
      </c>
      <c r="AI892" s="191"/>
    </row>
    <row r="893" spans="19:35" x14ac:dyDescent="0.25">
      <c r="S893" s="77" t="s">
        <v>2764</v>
      </c>
      <c r="T893" s="76"/>
      <c r="AD893" s="224" t="s">
        <v>3814</v>
      </c>
      <c r="AE893" s="224" t="str">
        <f t="shared" si="56"/>
        <v xml:space="preserve">71-61-42 </v>
      </c>
      <c r="AF893" s="225" t="s">
        <v>4580</v>
      </c>
      <c r="AG893" s="223" t="s">
        <v>4583</v>
      </c>
      <c r="AH893" s="199">
        <v>891</v>
      </c>
    </row>
    <row r="894" spans="19:35" x14ac:dyDescent="0.25">
      <c r="S894" s="77" t="s">
        <v>4140</v>
      </c>
      <c r="T894" s="76"/>
      <c r="AD894" s="224" t="s">
        <v>3814</v>
      </c>
      <c r="AE894" s="224" t="str">
        <f t="shared" si="56"/>
        <v xml:space="preserve">71-61-61 </v>
      </c>
      <c r="AF894" s="225" t="s">
        <v>4580</v>
      </c>
      <c r="AG894" s="223" t="s">
        <v>4584</v>
      </c>
      <c r="AH894" s="199">
        <v>892</v>
      </c>
    </row>
    <row r="895" spans="19:35" x14ac:dyDescent="0.25">
      <c r="S895" s="77" t="s">
        <v>4141</v>
      </c>
      <c r="T895" s="76"/>
      <c r="AD895" s="224" t="s">
        <v>3814</v>
      </c>
      <c r="AE895" s="224" t="str">
        <f t="shared" si="56"/>
        <v xml:space="preserve">78-11-00 </v>
      </c>
      <c r="AF895" s="225" t="s">
        <v>4585</v>
      </c>
      <c r="AG895" s="223" t="s">
        <v>4586</v>
      </c>
      <c r="AH895" s="199">
        <v>893</v>
      </c>
    </row>
    <row r="896" spans="19:35" x14ac:dyDescent="0.25">
      <c r="S896" s="77" t="s">
        <v>4142</v>
      </c>
      <c r="T896" s="76"/>
      <c r="AD896" s="224" t="s">
        <v>3814</v>
      </c>
      <c r="AE896" s="224" t="str">
        <f t="shared" si="56"/>
        <v xml:space="preserve">78-11-40 </v>
      </c>
      <c r="AF896" s="225" t="s">
        <v>4585</v>
      </c>
      <c r="AG896" s="223" t="s">
        <v>4587</v>
      </c>
      <c r="AH896" s="199">
        <v>894</v>
      </c>
    </row>
    <row r="897" spans="19:34" x14ac:dyDescent="0.25">
      <c r="S897" s="77" t="s">
        <v>3511</v>
      </c>
      <c r="T897" s="76"/>
      <c r="AD897" s="224" t="s">
        <v>3814</v>
      </c>
      <c r="AE897" s="224" t="str">
        <f t="shared" si="56"/>
        <v xml:space="preserve">78-11-41 </v>
      </c>
      <c r="AF897" s="225" t="s">
        <v>4585</v>
      </c>
      <c r="AG897" s="223" t="s">
        <v>4588</v>
      </c>
      <c r="AH897" s="199">
        <v>895</v>
      </c>
    </row>
    <row r="898" spans="19:34" x14ac:dyDescent="0.25">
      <c r="S898" s="77" t="s">
        <v>4143</v>
      </c>
      <c r="T898" s="76"/>
      <c r="AD898" s="224" t="s">
        <v>3814</v>
      </c>
      <c r="AE898" s="224" t="str">
        <f t="shared" si="56"/>
        <v xml:space="preserve">78-12-40 </v>
      </c>
      <c r="AF898" s="225" t="s">
        <v>4585</v>
      </c>
      <c r="AG898" s="223" t="s">
        <v>4589</v>
      </c>
      <c r="AH898" s="199">
        <v>896</v>
      </c>
    </row>
    <row r="899" spans="19:34" x14ac:dyDescent="0.25">
      <c r="S899" s="77" t="s">
        <v>541</v>
      </c>
      <c r="T899" s="76" t="s">
        <v>549</v>
      </c>
      <c r="AD899" s="224" t="s">
        <v>3814</v>
      </c>
      <c r="AE899" s="224" t="str">
        <f t="shared" si="56"/>
        <v xml:space="preserve">78-12-41 </v>
      </c>
      <c r="AF899" s="225" t="s">
        <v>4585</v>
      </c>
      <c r="AG899" s="223" t="s">
        <v>4590</v>
      </c>
      <c r="AH899" s="199">
        <v>897</v>
      </c>
    </row>
    <row r="900" spans="19:34" x14ac:dyDescent="0.25">
      <c r="S900" s="77" t="s">
        <v>4144</v>
      </c>
      <c r="T900" s="76"/>
      <c r="AD900" s="224" t="s">
        <v>3814</v>
      </c>
      <c r="AE900" s="224" t="str">
        <f t="shared" si="56"/>
        <v xml:space="preserve">78-12-42 </v>
      </c>
      <c r="AF900" s="225" t="s">
        <v>4585</v>
      </c>
      <c r="AG900" s="223" t="s">
        <v>4591</v>
      </c>
      <c r="AH900" s="199">
        <v>898</v>
      </c>
    </row>
    <row r="901" spans="19:34" x14ac:dyDescent="0.25">
      <c r="S901" s="77" t="s">
        <v>4145</v>
      </c>
      <c r="T901" s="76"/>
      <c r="AD901" s="224" t="s">
        <v>3814</v>
      </c>
      <c r="AE901" s="224" t="str">
        <f t="shared" si="56"/>
        <v xml:space="preserve">78-31-00 </v>
      </c>
      <c r="AF901" s="225" t="s">
        <v>4592</v>
      </c>
      <c r="AG901" s="223" t="s">
        <v>4593</v>
      </c>
      <c r="AH901" s="199">
        <v>899</v>
      </c>
    </row>
    <row r="902" spans="19:34" x14ac:dyDescent="0.25">
      <c r="S902" s="77" t="s">
        <v>3536</v>
      </c>
      <c r="T902" s="76"/>
      <c r="AD902" s="224" t="s">
        <v>3814</v>
      </c>
      <c r="AE902" s="224" t="str">
        <f t="shared" si="56"/>
        <v xml:space="preserve">78-31-00 </v>
      </c>
      <c r="AF902" s="225" t="s">
        <v>4592</v>
      </c>
      <c r="AG902" s="223" t="s">
        <v>4594</v>
      </c>
      <c r="AH902" s="199">
        <v>900</v>
      </c>
    </row>
    <row r="903" spans="19:34" x14ac:dyDescent="0.25">
      <c r="S903" s="77" t="s">
        <v>4146</v>
      </c>
      <c r="T903" s="76"/>
      <c r="AD903" s="224" t="s">
        <v>3814</v>
      </c>
      <c r="AE903" s="224" t="str">
        <f t="shared" si="56"/>
        <v xml:space="preserve">78-31-13 </v>
      </c>
      <c r="AF903" s="225" t="s">
        <v>4592</v>
      </c>
      <c r="AG903" s="223" t="s">
        <v>4595</v>
      </c>
      <c r="AH903" s="199">
        <v>901</v>
      </c>
    </row>
    <row r="904" spans="19:34" x14ac:dyDescent="0.25">
      <c r="S904" s="77" t="s">
        <v>3538</v>
      </c>
      <c r="T904" s="76"/>
      <c r="AD904" s="224" t="s">
        <v>3814</v>
      </c>
      <c r="AE904" s="224" t="str">
        <f t="shared" si="56"/>
        <v xml:space="preserve">78-31-41 </v>
      </c>
      <c r="AF904" s="225" t="s">
        <v>4592</v>
      </c>
      <c r="AG904" s="223" t="s">
        <v>4596</v>
      </c>
      <c r="AH904" s="199">
        <v>902</v>
      </c>
    </row>
    <row r="905" spans="19:34" x14ac:dyDescent="0.25">
      <c r="S905" s="77" t="s">
        <v>4147</v>
      </c>
      <c r="T905" s="76"/>
      <c r="AD905" s="224" t="s">
        <v>3814</v>
      </c>
      <c r="AE905" s="224" t="str">
        <f t="shared" si="56"/>
        <v xml:space="preserve">78-31-42 </v>
      </c>
      <c r="AF905" s="225" t="s">
        <v>4592</v>
      </c>
      <c r="AG905" s="223" t="s">
        <v>4597</v>
      </c>
      <c r="AH905" s="199">
        <v>903</v>
      </c>
    </row>
    <row r="906" spans="19:34" x14ac:dyDescent="0.25">
      <c r="S906" s="77" t="s">
        <v>3344</v>
      </c>
      <c r="T906" s="76"/>
      <c r="AD906" s="224" t="s">
        <v>3814</v>
      </c>
      <c r="AE906" s="224" t="str">
        <f t="shared" si="56"/>
        <v xml:space="preserve">78-31-43 </v>
      </c>
      <c r="AF906" s="225" t="s">
        <v>4592</v>
      </c>
      <c r="AG906" s="223" t="s">
        <v>4598</v>
      </c>
      <c r="AH906" s="199">
        <v>904</v>
      </c>
    </row>
    <row r="907" spans="19:34" x14ac:dyDescent="0.25">
      <c r="S907" s="77" t="s">
        <v>3529</v>
      </c>
      <c r="T907" s="76"/>
      <c r="AD907" s="224" t="s">
        <v>3814</v>
      </c>
      <c r="AE907" s="224" t="str">
        <f t="shared" si="56"/>
        <v xml:space="preserve">78-31-44 </v>
      </c>
      <c r="AF907" s="225" t="s">
        <v>4592</v>
      </c>
      <c r="AG907" s="223" t="s">
        <v>4599</v>
      </c>
      <c r="AH907" s="199">
        <v>905</v>
      </c>
    </row>
    <row r="908" spans="19:34" x14ac:dyDescent="0.25">
      <c r="S908" s="77" t="s">
        <v>3540</v>
      </c>
      <c r="T908" s="76"/>
      <c r="AD908" s="224" t="s">
        <v>3814</v>
      </c>
      <c r="AE908" s="224" t="str">
        <f t="shared" si="56"/>
        <v xml:space="preserve">78-31-45 </v>
      </c>
      <c r="AF908" s="225" t="s">
        <v>4592</v>
      </c>
      <c r="AG908" s="223" t="s">
        <v>4600</v>
      </c>
      <c r="AH908" s="199">
        <v>906</v>
      </c>
    </row>
    <row r="909" spans="19:34" x14ac:dyDescent="0.25">
      <c r="S909" s="77" t="s">
        <v>3539</v>
      </c>
      <c r="T909" s="76"/>
      <c r="AD909" s="224" t="s">
        <v>3814</v>
      </c>
      <c r="AE909" s="224" t="str">
        <f t="shared" si="56"/>
        <v xml:space="preserve">78-31-49 </v>
      </c>
      <c r="AF909" s="225" t="s">
        <v>4592</v>
      </c>
      <c r="AG909" s="223" t="s">
        <v>4601</v>
      </c>
      <c r="AH909" s="199">
        <v>907</v>
      </c>
    </row>
    <row r="910" spans="19:34" x14ac:dyDescent="0.25">
      <c r="S910" s="77" t="s">
        <v>4635</v>
      </c>
      <c r="T910" s="76"/>
      <c r="AD910" s="224" t="s">
        <v>3814</v>
      </c>
      <c r="AE910" s="224" t="str">
        <f t="shared" si="56"/>
        <v xml:space="preserve">78-31-51 </v>
      </c>
      <c r="AF910" s="225" t="s">
        <v>4592</v>
      </c>
      <c r="AG910" s="223" t="s">
        <v>4602</v>
      </c>
      <c r="AH910" s="199">
        <v>908</v>
      </c>
    </row>
    <row r="911" spans="19:34" x14ac:dyDescent="0.25">
      <c r="S911" s="77" t="s">
        <v>542</v>
      </c>
      <c r="T911" s="76" t="s">
        <v>562</v>
      </c>
      <c r="AD911" s="224" t="s">
        <v>3814</v>
      </c>
      <c r="AE911" s="224" t="str">
        <f t="shared" si="56"/>
        <v xml:space="preserve">78-31-53 </v>
      </c>
      <c r="AF911" s="225" t="s">
        <v>4592</v>
      </c>
      <c r="AG911" s="223" t="s">
        <v>4603</v>
      </c>
      <c r="AH911" s="199">
        <v>909</v>
      </c>
    </row>
    <row r="912" spans="19:34" x14ac:dyDescent="0.25">
      <c r="S912" s="77" t="s">
        <v>3541</v>
      </c>
      <c r="T912" s="76"/>
      <c r="AD912" s="224" t="s">
        <v>3814</v>
      </c>
      <c r="AE912" s="224" t="str">
        <f t="shared" si="56"/>
        <v xml:space="preserve">78-31-55 </v>
      </c>
      <c r="AF912" s="225" t="s">
        <v>4592</v>
      </c>
      <c r="AG912" s="223" t="s">
        <v>4604</v>
      </c>
      <c r="AH912" s="199">
        <v>910</v>
      </c>
    </row>
    <row r="913" spans="19:34" x14ac:dyDescent="0.25">
      <c r="S913" s="77" t="s">
        <v>543</v>
      </c>
      <c r="T913" s="76" t="s">
        <v>549</v>
      </c>
      <c r="AD913" s="224" t="s">
        <v>3814</v>
      </c>
      <c r="AE913" s="224" t="str">
        <f t="shared" si="56"/>
        <v xml:space="preserve">78-31-61 </v>
      </c>
      <c r="AF913" s="225" t="s">
        <v>4592</v>
      </c>
      <c r="AG913" s="223" t="s">
        <v>4605</v>
      </c>
      <c r="AH913" s="199">
        <v>911</v>
      </c>
    </row>
    <row r="914" spans="19:34" x14ac:dyDescent="0.25">
      <c r="S914" s="77" t="s">
        <v>544</v>
      </c>
      <c r="T914" s="76" t="s">
        <v>554</v>
      </c>
      <c r="AD914" s="224" t="s">
        <v>3814</v>
      </c>
      <c r="AE914" s="224" t="str">
        <f t="shared" si="56"/>
        <v xml:space="preserve">78-32-00 </v>
      </c>
      <c r="AF914" s="225" t="s">
        <v>4606</v>
      </c>
      <c r="AG914" s="223" t="s">
        <v>4607</v>
      </c>
      <c r="AH914" s="199">
        <v>912</v>
      </c>
    </row>
    <row r="915" spans="19:34" x14ac:dyDescent="0.25">
      <c r="S915" s="77" t="s">
        <v>4148</v>
      </c>
      <c r="T915" s="76"/>
      <c r="AD915" s="224" t="s">
        <v>3814</v>
      </c>
      <c r="AE915" s="224" t="str">
        <f t="shared" si="56"/>
        <v xml:space="preserve">78-32-11 </v>
      </c>
      <c r="AF915" s="225" t="s">
        <v>4606</v>
      </c>
      <c r="AG915" s="223" t="s">
        <v>4608</v>
      </c>
      <c r="AH915" s="199">
        <v>913</v>
      </c>
    </row>
    <row r="916" spans="19:34" x14ac:dyDescent="0.25">
      <c r="S916" s="77" t="s">
        <v>545</v>
      </c>
      <c r="T916" s="76" t="s">
        <v>561</v>
      </c>
      <c r="AD916" s="224" t="s">
        <v>3814</v>
      </c>
      <c r="AE916" s="224" t="str">
        <f t="shared" si="56"/>
        <v xml:space="preserve">78-32-11 </v>
      </c>
      <c r="AF916" s="225" t="s">
        <v>4606</v>
      </c>
      <c r="AG916" s="223" t="s">
        <v>4609</v>
      </c>
      <c r="AH916" s="199">
        <v>914</v>
      </c>
    </row>
    <row r="917" spans="19:34" x14ac:dyDescent="0.25">
      <c r="S917" s="77" t="s">
        <v>546</v>
      </c>
      <c r="T917" s="76" t="s">
        <v>612</v>
      </c>
      <c r="AD917" s="224" t="s">
        <v>3814</v>
      </c>
      <c r="AE917" s="224" t="str">
        <f t="shared" si="56"/>
        <v xml:space="preserve">78-32-15 </v>
      </c>
      <c r="AF917" s="225" t="s">
        <v>4606</v>
      </c>
      <c r="AG917" s="223" t="s">
        <v>4610</v>
      </c>
      <c r="AH917" s="199">
        <v>915</v>
      </c>
    </row>
    <row r="918" spans="19:34" x14ac:dyDescent="0.25">
      <c r="S918" s="77" t="s">
        <v>4149</v>
      </c>
      <c r="T918" s="76"/>
      <c r="AD918" s="224" t="s">
        <v>3814</v>
      </c>
      <c r="AE918" s="224" t="str">
        <f t="shared" si="56"/>
        <v xml:space="preserve">78-32-16 </v>
      </c>
      <c r="AF918" s="225" t="s">
        <v>4606</v>
      </c>
      <c r="AG918" s="223" t="s">
        <v>4611</v>
      </c>
      <c r="AH918" s="199">
        <v>916</v>
      </c>
    </row>
    <row r="919" spans="19:34" x14ac:dyDescent="0.25">
      <c r="S919" s="77" t="s">
        <v>3545</v>
      </c>
      <c r="T919" s="76"/>
      <c r="AD919" s="224" t="s">
        <v>3814</v>
      </c>
      <c r="AE919" s="224" t="str">
        <f t="shared" si="56"/>
        <v xml:space="preserve">78-32-18 </v>
      </c>
      <c r="AF919" s="225" t="s">
        <v>4606</v>
      </c>
      <c r="AG919" s="223" t="s">
        <v>4612</v>
      </c>
      <c r="AH919" s="199">
        <v>917</v>
      </c>
    </row>
    <row r="920" spans="19:34" x14ac:dyDescent="0.25">
      <c r="S920" s="77" t="s">
        <v>4150</v>
      </c>
      <c r="T920" s="76"/>
      <c r="AD920" s="224" t="s">
        <v>3814</v>
      </c>
      <c r="AE920" s="224" t="str">
        <f t="shared" si="56"/>
        <v xml:space="preserve">78-32-41 </v>
      </c>
      <c r="AF920" s="225" t="s">
        <v>4606</v>
      </c>
      <c r="AG920" s="223" t="s">
        <v>4613</v>
      </c>
      <c r="AH920" s="199">
        <v>918</v>
      </c>
    </row>
    <row r="921" spans="19:34" x14ac:dyDescent="0.25">
      <c r="S921" s="77" t="s">
        <v>284</v>
      </c>
      <c r="T921" s="76" t="s">
        <v>562</v>
      </c>
      <c r="AD921" s="224" t="s">
        <v>3814</v>
      </c>
      <c r="AE921" s="224" t="str">
        <f t="shared" si="56"/>
        <v xml:space="preserve">78-32-42 </v>
      </c>
      <c r="AF921" s="225" t="s">
        <v>4606</v>
      </c>
      <c r="AG921" s="223" t="s">
        <v>4614</v>
      </c>
      <c r="AH921" s="199">
        <v>919</v>
      </c>
    </row>
    <row r="922" spans="19:34" x14ac:dyDescent="0.25">
      <c r="AD922" s="224" t="s">
        <v>3814</v>
      </c>
      <c r="AE922" s="224" t="str">
        <f t="shared" si="56"/>
        <v xml:space="preserve">78-32-43 </v>
      </c>
      <c r="AF922" s="225" t="s">
        <v>4606</v>
      </c>
      <c r="AG922" s="223" t="s">
        <v>4615</v>
      </c>
      <c r="AH922" s="199">
        <v>920</v>
      </c>
    </row>
    <row r="923" spans="19:34" x14ac:dyDescent="0.25">
      <c r="AD923" s="224" t="s">
        <v>3814</v>
      </c>
      <c r="AE923" s="224" t="str">
        <f t="shared" si="56"/>
        <v xml:space="preserve">78-32-44 </v>
      </c>
      <c r="AF923" s="225" t="s">
        <v>4606</v>
      </c>
      <c r="AG923" s="223" t="s">
        <v>4616</v>
      </c>
      <c r="AH923" s="199">
        <v>921</v>
      </c>
    </row>
    <row r="924" spans="19:34" x14ac:dyDescent="0.25">
      <c r="AD924" s="224" t="s">
        <v>3814</v>
      </c>
      <c r="AE924" s="224" t="str">
        <f t="shared" si="56"/>
        <v xml:space="preserve">78-32-45 </v>
      </c>
      <c r="AF924" s="225" t="s">
        <v>4606</v>
      </c>
      <c r="AG924" s="223" t="s">
        <v>4617</v>
      </c>
      <c r="AH924" s="199">
        <v>922</v>
      </c>
    </row>
    <row r="925" spans="19:34" x14ac:dyDescent="0.25">
      <c r="AD925" s="224" t="s">
        <v>3814</v>
      </c>
      <c r="AE925" s="224" t="str">
        <f t="shared" si="56"/>
        <v xml:space="preserve">78-32-46 </v>
      </c>
      <c r="AF925" s="225" t="s">
        <v>4606</v>
      </c>
      <c r="AG925" s="223" t="s">
        <v>4618</v>
      </c>
      <c r="AH925" s="199">
        <v>923</v>
      </c>
    </row>
    <row r="926" spans="19:34" x14ac:dyDescent="0.25">
      <c r="AD926" s="224" t="s">
        <v>3814</v>
      </c>
      <c r="AE926" s="224" t="str">
        <f t="shared" si="56"/>
        <v xml:space="preserve">78-32-48 </v>
      </c>
      <c r="AF926" s="225" t="s">
        <v>4606</v>
      </c>
      <c r="AG926" s="223" t="s">
        <v>4619</v>
      </c>
      <c r="AH926" s="199">
        <v>924</v>
      </c>
    </row>
    <row r="927" spans="19:34" x14ac:dyDescent="0.25">
      <c r="AD927" s="224" t="s">
        <v>3814</v>
      </c>
      <c r="AE927" s="224" t="str">
        <f t="shared" si="56"/>
        <v xml:space="preserve">78-32-50 </v>
      </c>
      <c r="AF927" s="225" t="s">
        <v>4606</v>
      </c>
      <c r="AG927" s="223" t="s">
        <v>4620</v>
      </c>
      <c r="AH927" s="199">
        <v>925</v>
      </c>
    </row>
    <row r="928" spans="19:34" x14ac:dyDescent="0.25">
      <c r="AD928" s="224" t="s">
        <v>3814</v>
      </c>
      <c r="AE928" s="224" t="str">
        <f t="shared" si="56"/>
        <v xml:space="preserve">78-32-51 </v>
      </c>
      <c r="AF928" s="225" t="s">
        <v>4606</v>
      </c>
      <c r="AG928" s="223" t="s">
        <v>4621</v>
      </c>
      <c r="AH928" s="199">
        <v>926</v>
      </c>
    </row>
    <row r="929" spans="30:34" x14ac:dyDescent="0.25">
      <c r="AD929" s="224" t="s">
        <v>3814</v>
      </c>
      <c r="AE929" s="224" t="str">
        <f t="shared" si="56"/>
        <v xml:space="preserve">78-32-62 </v>
      </c>
      <c r="AF929" s="225" t="s">
        <v>4606</v>
      </c>
      <c r="AG929" s="223" t="s">
        <v>4622</v>
      </c>
      <c r="AH929" s="199">
        <v>927</v>
      </c>
    </row>
    <row r="930" spans="30:34" x14ac:dyDescent="0.25">
      <c r="AD930" s="224" t="s">
        <v>3814</v>
      </c>
      <c r="AE930" s="224" t="str">
        <f t="shared" si="56"/>
        <v xml:space="preserve">78-32-65 </v>
      </c>
      <c r="AF930" s="225" t="s">
        <v>4606</v>
      </c>
      <c r="AG930" s="223" t="s">
        <v>4623</v>
      </c>
      <c r="AH930" s="199">
        <v>928</v>
      </c>
    </row>
    <row r="931" spans="30:34" x14ac:dyDescent="0.25">
      <c r="AD931" s="224" t="s">
        <v>3814</v>
      </c>
      <c r="AE931" s="224" t="str">
        <f t="shared" si="56"/>
        <v xml:space="preserve">78-36-00 </v>
      </c>
      <c r="AF931" s="225" t="s">
        <v>4624</v>
      </c>
      <c r="AG931" s="223" t="s">
        <v>4625</v>
      </c>
      <c r="AH931" s="199">
        <v>929</v>
      </c>
    </row>
    <row r="932" spans="30:34" x14ac:dyDescent="0.25">
      <c r="AD932" s="224" t="s">
        <v>3814</v>
      </c>
      <c r="AE932" s="224" t="str">
        <f t="shared" si="56"/>
        <v xml:space="preserve">78-36-00 </v>
      </c>
      <c r="AF932" s="225" t="s">
        <v>4624</v>
      </c>
      <c r="AG932" s="223" t="s">
        <v>4625</v>
      </c>
      <c r="AH932" s="199">
        <v>930</v>
      </c>
    </row>
    <row r="933" spans="30:34" x14ac:dyDescent="0.25">
      <c r="AD933" s="224" t="s">
        <v>3814</v>
      </c>
      <c r="AE933" s="224" t="str">
        <f t="shared" si="56"/>
        <v xml:space="preserve">78-36-42 </v>
      </c>
      <c r="AF933" s="225" t="s">
        <v>4624</v>
      </c>
      <c r="AG933" s="223" t="s">
        <v>4626</v>
      </c>
      <c r="AH933" s="199">
        <v>931</v>
      </c>
    </row>
    <row r="934" spans="30:34" x14ac:dyDescent="0.25">
      <c r="AD934" s="224" t="s">
        <v>3814</v>
      </c>
      <c r="AE934" s="224" t="str">
        <f t="shared" si="56"/>
        <v xml:space="preserve">78-36-51 </v>
      </c>
      <c r="AF934" s="225" t="s">
        <v>4624</v>
      </c>
      <c r="AG934" s="223" t="s">
        <v>4627</v>
      </c>
      <c r="AH934" s="199">
        <v>932</v>
      </c>
    </row>
    <row r="935" spans="30:34" x14ac:dyDescent="0.25">
      <c r="AD935" s="224" t="s">
        <v>3814</v>
      </c>
      <c r="AE935" s="224" t="str">
        <f t="shared" si="56"/>
        <v xml:space="preserve">78-37-00 </v>
      </c>
      <c r="AF935" s="225" t="s">
        <v>4628</v>
      </c>
      <c r="AG935" s="223" t="s">
        <v>4629</v>
      </c>
      <c r="AH935" s="199">
        <v>933</v>
      </c>
    </row>
    <row r="936" spans="30:34" x14ac:dyDescent="0.25">
      <c r="AD936" s="224" t="s">
        <v>3814</v>
      </c>
      <c r="AE936" s="224" t="str">
        <f t="shared" si="56"/>
        <v xml:space="preserve">78-37-51 </v>
      </c>
      <c r="AF936" s="225" t="s">
        <v>4628</v>
      </c>
      <c r="AG936" s="223" t="s">
        <v>4630</v>
      </c>
      <c r="AH936" s="199">
        <v>934</v>
      </c>
    </row>
    <row r="937" spans="30:34" x14ac:dyDescent="0.25">
      <c r="AD937" s="224" t="s">
        <v>3814</v>
      </c>
      <c r="AE937" s="224" t="str">
        <f t="shared" si="56"/>
        <v xml:space="preserve">78-37-52 </v>
      </c>
      <c r="AF937" s="225" t="s">
        <v>4628</v>
      </c>
      <c r="AG937" s="223" t="s">
        <v>4631</v>
      </c>
      <c r="AH937" s="199">
        <v>935</v>
      </c>
    </row>
    <row r="938" spans="30:34" x14ac:dyDescent="0.25">
      <c r="AD938" s="224" t="s">
        <v>3814</v>
      </c>
      <c r="AE938" s="224" t="str">
        <f t="shared" ref="AE938:AE939" si="57">LEFT(AG938,9)</f>
        <v xml:space="preserve">78-37-53 </v>
      </c>
      <c r="AF938" s="225" t="s">
        <v>4628</v>
      </c>
      <c r="AG938" s="223" t="s">
        <v>4632</v>
      </c>
      <c r="AH938" s="199">
        <v>936</v>
      </c>
    </row>
    <row r="939" spans="30:34" x14ac:dyDescent="0.25">
      <c r="AD939" s="224" t="s">
        <v>3814</v>
      </c>
      <c r="AE939" s="224" t="str">
        <f t="shared" si="57"/>
        <v xml:space="preserve">99-99-99 </v>
      </c>
      <c r="AF939" s="225" t="s">
        <v>2144</v>
      </c>
      <c r="AG939" s="223" t="s">
        <v>2145</v>
      </c>
      <c r="AH939" s="199">
        <v>937</v>
      </c>
    </row>
    <row r="940" spans="30:34" x14ac:dyDescent="0.25">
      <c r="AD940" s="224" t="s">
        <v>4648</v>
      </c>
      <c r="AE940" s="224" t="s">
        <v>624</v>
      </c>
      <c r="AF940" s="225" t="s">
        <v>2078</v>
      </c>
      <c r="AG940" s="223" t="s">
        <v>2146</v>
      </c>
      <c r="AH940" s="199">
        <v>938</v>
      </c>
    </row>
    <row r="941" spans="30:34" x14ac:dyDescent="0.25">
      <c r="AD941" s="224" t="s">
        <v>4648</v>
      </c>
      <c r="AE941" s="224" t="s">
        <v>624</v>
      </c>
      <c r="AF941" s="225" t="s">
        <v>2078</v>
      </c>
      <c r="AG941" s="223" t="s">
        <v>2147</v>
      </c>
      <c r="AH941" s="199">
        <v>939</v>
      </c>
    </row>
    <row r="942" spans="30:34" x14ac:dyDescent="0.25">
      <c r="AD942" s="224" t="s">
        <v>4648</v>
      </c>
      <c r="AE942" s="224" t="s">
        <v>624</v>
      </c>
      <c r="AF942" s="225" t="s">
        <v>2078</v>
      </c>
      <c r="AG942" s="223" t="s">
        <v>2148</v>
      </c>
      <c r="AH942" s="199">
        <v>940</v>
      </c>
    </row>
    <row r="943" spans="30:34" x14ac:dyDescent="0.25">
      <c r="AD943" s="224" t="s">
        <v>4648</v>
      </c>
      <c r="AE943" s="224" t="s">
        <v>624</v>
      </c>
      <c r="AF943" s="225" t="s">
        <v>2078</v>
      </c>
      <c r="AG943" s="223" t="s">
        <v>2149</v>
      </c>
      <c r="AH943" s="199">
        <v>941</v>
      </c>
    </row>
    <row r="944" spans="30:34" x14ac:dyDescent="0.25">
      <c r="AD944" s="224" t="s">
        <v>4648</v>
      </c>
      <c r="AE944" s="224" t="s">
        <v>2054</v>
      </c>
      <c r="AF944" s="225" t="s">
        <v>2094</v>
      </c>
      <c r="AG944" s="223" t="s">
        <v>3593</v>
      </c>
      <c r="AH944" s="199">
        <v>942</v>
      </c>
    </row>
    <row r="945" spans="30:34" x14ac:dyDescent="0.25">
      <c r="AD945" s="224" t="s">
        <v>4648</v>
      </c>
      <c r="AE945" s="224" t="s">
        <v>2334</v>
      </c>
      <c r="AF945" s="225" t="s">
        <v>2094</v>
      </c>
      <c r="AG945" s="223" t="s">
        <v>2150</v>
      </c>
      <c r="AH945" s="199">
        <v>943</v>
      </c>
    </row>
    <row r="946" spans="30:34" x14ac:dyDescent="0.25">
      <c r="AD946" s="224" t="s">
        <v>4648</v>
      </c>
      <c r="AE946" s="224" t="s">
        <v>2335</v>
      </c>
      <c r="AF946" s="225" t="s">
        <v>2094</v>
      </c>
      <c r="AG946" s="223" t="s">
        <v>2151</v>
      </c>
      <c r="AH946" s="199">
        <v>944</v>
      </c>
    </row>
    <row r="947" spans="30:34" x14ac:dyDescent="0.25">
      <c r="AD947" s="224" t="s">
        <v>4648</v>
      </c>
      <c r="AE947" s="224" t="s">
        <v>2057</v>
      </c>
      <c r="AF947" s="225" t="s">
        <v>2084</v>
      </c>
      <c r="AG947" s="223" t="s">
        <v>3561</v>
      </c>
      <c r="AH947" s="199">
        <v>945</v>
      </c>
    </row>
    <row r="948" spans="30:34" x14ac:dyDescent="0.25">
      <c r="AD948" s="224" t="s">
        <v>4648</v>
      </c>
      <c r="AE948" s="224" t="s">
        <v>664</v>
      </c>
      <c r="AF948" s="225" t="s">
        <v>2084</v>
      </c>
      <c r="AG948" s="223" t="s">
        <v>2152</v>
      </c>
      <c r="AH948" s="199">
        <v>946</v>
      </c>
    </row>
    <row r="949" spans="30:34" x14ac:dyDescent="0.25">
      <c r="AD949" s="224" t="s">
        <v>4648</v>
      </c>
      <c r="AE949" s="224" t="s">
        <v>2336</v>
      </c>
      <c r="AF949" s="225" t="s">
        <v>2084</v>
      </c>
      <c r="AG949" s="223" t="s">
        <v>2153</v>
      </c>
      <c r="AH949" s="199">
        <v>947</v>
      </c>
    </row>
    <row r="950" spans="30:34" x14ac:dyDescent="0.25">
      <c r="AD950" s="224" t="s">
        <v>4648</v>
      </c>
      <c r="AE950" s="224" t="s">
        <v>2337</v>
      </c>
      <c r="AF950" s="225" t="s">
        <v>2084</v>
      </c>
      <c r="AG950" s="223" t="s">
        <v>2154</v>
      </c>
      <c r="AH950" s="199">
        <v>948</v>
      </c>
    </row>
    <row r="951" spans="30:34" x14ac:dyDescent="0.25">
      <c r="AD951" s="224" t="s">
        <v>4648</v>
      </c>
      <c r="AE951" s="224" t="s">
        <v>665</v>
      </c>
      <c r="AF951" s="225" t="s">
        <v>2084</v>
      </c>
      <c r="AG951" s="223" t="s">
        <v>2155</v>
      </c>
      <c r="AH951" s="199">
        <v>949</v>
      </c>
    </row>
    <row r="952" spans="30:34" x14ac:dyDescent="0.25">
      <c r="AD952" s="224" t="s">
        <v>4648</v>
      </c>
      <c r="AE952" s="224" t="s">
        <v>2211</v>
      </c>
      <c r="AF952" s="225" t="s">
        <v>2084</v>
      </c>
      <c r="AG952" s="223" t="s">
        <v>2156</v>
      </c>
      <c r="AH952" s="199">
        <v>950</v>
      </c>
    </row>
    <row r="953" spans="30:34" x14ac:dyDescent="0.25">
      <c r="AD953" s="224" t="s">
        <v>4648</v>
      </c>
      <c r="AE953" s="224" t="s">
        <v>2338</v>
      </c>
      <c r="AF953" s="225" t="s">
        <v>2084</v>
      </c>
      <c r="AG953" s="223" t="s">
        <v>2157</v>
      </c>
      <c r="AH953" s="199">
        <v>951</v>
      </c>
    </row>
    <row r="954" spans="30:34" x14ac:dyDescent="0.25">
      <c r="AD954" s="224" t="s">
        <v>4648</v>
      </c>
      <c r="AE954" s="224" t="s">
        <v>3556</v>
      </c>
      <c r="AF954" s="225" t="s">
        <v>2095</v>
      </c>
      <c r="AG954" s="223" t="s">
        <v>3594</v>
      </c>
      <c r="AH954" s="199">
        <v>952</v>
      </c>
    </row>
    <row r="955" spans="30:34" x14ac:dyDescent="0.25">
      <c r="AD955" s="224" t="s">
        <v>4648</v>
      </c>
      <c r="AE955" s="224" t="s">
        <v>2187</v>
      </c>
      <c r="AF955" s="225" t="s">
        <v>2095</v>
      </c>
      <c r="AG955" s="223" t="s">
        <v>2158</v>
      </c>
      <c r="AH955" s="199">
        <v>953</v>
      </c>
    </row>
    <row r="956" spans="30:34" x14ac:dyDescent="0.25">
      <c r="AD956" s="224" t="s">
        <v>4648</v>
      </c>
      <c r="AE956" s="224" t="s">
        <v>2187</v>
      </c>
      <c r="AF956" s="225" t="s">
        <v>2095</v>
      </c>
      <c r="AG956" s="223" t="s">
        <v>2159</v>
      </c>
      <c r="AH956" s="199">
        <v>954</v>
      </c>
    </row>
    <row r="957" spans="30:34" x14ac:dyDescent="0.25">
      <c r="AD957" s="224" t="s">
        <v>4648</v>
      </c>
      <c r="AE957" s="224" t="s">
        <v>2197</v>
      </c>
      <c r="AF957" s="225" t="s">
        <v>2095</v>
      </c>
      <c r="AG957" s="223" t="s">
        <v>2160</v>
      </c>
      <c r="AH957" s="199">
        <v>955</v>
      </c>
    </row>
    <row r="958" spans="30:34" x14ac:dyDescent="0.25">
      <c r="AD958" s="224" t="s">
        <v>4648</v>
      </c>
      <c r="AE958" s="224" t="s">
        <v>621</v>
      </c>
      <c r="AF958" s="225" t="s">
        <v>2144</v>
      </c>
      <c r="AG958" s="223" t="s">
        <v>2145</v>
      </c>
      <c r="AH958" s="199">
        <v>956</v>
      </c>
    </row>
    <row r="959" spans="30:34" x14ac:dyDescent="0.25">
      <c r="AD959" s="224"/>
      <c r="AE959" s="224"/>
      <c r="AF959" s="225"/>
      <c r="AG959" s="223"/>
      <c r="AH959" s="199">
        <v>957</v>
      </c>
    </row>
    <row r="960" spans="30:34" x14ac:dyDescent="0.25">
      <c r="AD960" s="224"/>
      <c r="AE960" s="224"/>
      <c r="AF960" s="225"/>
      <c r="AG960" s="223"/>
      <c r="AH960" s="199">
        <v>958</v>
      </c>
    </row>
    <row r="961" spans="30:34" x14ac:dyDescent="0.25">
      <c r="AD961" s="224"/>
      <c r="AE961" s="224"/>
      <c r="AF961" s="225"/>
      <c r="AG961" s="223"/>
      <c r="AH961" s="199">
        <v>959</v>
      </c>
    </row>
    <row r="962" spans="30:34" x14ac:dyDescent="0.25">
      <c r="AD962" s="224"/>
      <c r="AE962" s="224"/>
      <c r="AF962" s="225"/>
      <c r="AG962" s="223"/>
      <c r="AH962" s="199">
        <v>960</v>
      </c>
    </row>
    <row r="963" spans="30:34" x14ac:dyDescent="0.25">
      <c r="AD963" s="224"/>
      <c r="AE963" s="224"/>
      <c r="AF963" s="225"/>
      <c r="AG963" s="223"/>
      <c r="AH963" s="199">
        <v>961</v>
      </c>
    </row>
    <row r="964" spans="30:34" x14ac:dyDescent="0.25">
      <c r="AD964" s="224"/>
      <c r="AE964" s="224"/>
      <c r="AF964" s="225"/>
      <c r="AG964" s="223"/>
      <c r="AH964" s="199">
        <v>962</v>
      </c>
    </row>
    <row r="965" spans="30:34" x14ac:dyDescent="0.25">
      <c r="AD965" s="224"/>
      <c r="AE965" s="224"/>
      <c r="AF965" s="225"/>
      <c r="AG965" s="223"/>
      <c r="AH965" s="199">
        <v>963</v>
      </c>
    </row>
    <row r="966" spans="30:34" x14ac:dyDescent="0.25">
      <c r="AD966" s="224"/>
      <c r="AE966" s="224"/>
      <c r="AF966" s="225"/>
      <c r="AG966" s="223"/>
      <c r="AH966" s="199">
        <v>964</v>
      </c>
    </row>
    <row r="967" spans="30:34" x14ac:dyDescent="0.25">
      <c r="AD967" s="224"/>
      <c r="AE967" s="224"/>
      <c r="AF967" s="225"/>
      <c r="AG967" s="223"/>
      <c r="AH967" s="199">
        <v>965</v>
      </c>
    </row>
    <row r="968" spans="30:34" x14ac:dyDescent="0.25">
      <c r="AD968" s="224"/>
      <c r="AE968" s="224"/>
      <c r="AF968" s="225"/>
      <c r="AG968" s="223"/>
      <c r="AH968" s="199">
        <v>966</v>
      </c>
    </row>
    <row r="969" spans="30:34" x14ac:dyDescent="0.25">
      <c r="AD969" s="224"/>
      <c r="AE969" s="224"/>
      <c r="AF969" s="225"/>
      <c r="AG969" s="223"/>
      <c r="AH969" s="199">
        <v>967</v>
      </c>
    </row>
    <row r="970" spans="30:34" x14ac:dyDescent="0.25">
      <c r="AD970" s="224"/>
      <c r="AE970" s="224"/>
      <c r="AF970" s="225"/>
      <c r="AG970" s="223"/>
      <c r="AH970" s="199">
        <v>968</v>
      </c>
    </row>
    <row r="971" spans="30:34" x14ac:dyDescent="0.25">
      <c r="AD971" s="224"/>
      <c r="AE971" s="224"/>
      <c r="AF971" s="225"/>
      <c r="AG971" s="223"/>
      <c r="AH971" s="199">
        <v>969</v>
      </c>
    </row>
    <row r="972" spans="30:34" x14ac:dyDescent="0.25">
      <c r="AD972" s="224"/>
      <c r="AE972" s="224"/>
      <c r="AF972" s="225"/>
      <c r="AG972" s="223"/>
      <c r="AH972" s="199">
        <v>970</v>
      </c>
    </row>
    <row r="973" spans="30:34" x14ac:dyDescent="0.25">
      <c r="AD973" s="224"/>
      <c r="AE973" s="224"/>
      <c r="AF973" s="225"/>
      <c r="AG973" s="223"/>
      <c r="AH973" s="199">
        <v>971</v>
      </c>
    </row>
    <row r="974" spans="30:34" x14ac:dyDescent="0.25">
      <c r="AD974" s="224"/>
      <c r="AE974" s="224"/>
      <c r="AF974" s="225"/>
      <c r="AG974" s="223"/>
      <c r="AH974" s="199">
        <v>972</v>
      </c>
    </row>
    <row r="975" spans="30:34" x14ac:dyDescent="0.25">
      <c r="AD975" s="224"/>
      <c r="AE975" s="224"/>
      <c r="AF975" s="225"/>
      <c r="AG975" s="223"/>
      <c r="AH975" s="199">
        <v>973</v>
      </c>
    </row>
    <row r="976" spans="30:34" x14ac:dyDescent="0.25">
      <c r="AD976" s="224"/>
      <c r="AE976" s="224"/>
      <c r="AF976" s="225"/>
      <c r="AG976" s="223"/>
      <c r="AH976" s="199">
        <v>974</v>
      </c>
    </row>
    <row r="977" spans="34:34" x14ac:dyDescent="0.25">
      <c r="AH977" s="199">
        <v>975</v>
      </c>
    </row>
    <row r="978" spans="34:34" x14ac:dyDescent="0.25">
      <c r="AH978" s="199">
        <v>976</v>
      </c>
    </row>
    <row r="979" spans="34:34" x14ac:dyDescent="0.25">
      <c r="AH979" s="199">
        <v>977</v>
      </c>
    </row>
    <row r="980" spans="34:34" x14ac:dyDescent="0.25">
      <c r="AH980" s="199">
        <v>978</v>
      </c>
    </row>
    <row r="981" spans="34:34" x14ac:dyDescent="0.25">
      <c r="AH981" s="199">
        <v>979</v>
      </c>
    </row>
    <row r="982" spans="34:34" x14ac:dyDescent="0.25">
      <c r="AH982" s="199">
        <v>980</v>
      </c>
    </row>
    <row r="983" spans="34:34" x14ac:dyDescent="0.25">
      <c r="AH983" s="199">
        <v>981</v>
      </c>
    </row>
    <row r="984" spans="34:34" x14ac:dyDescent="0.25">
      <c r="AH984" s="199">
        <v>982</v>
      </c>
    </row>
    <row r="985" spans="34:34" x14ac:dyDescent="0.25">
      <c r="AH985" s="199">
        <v>983</v>
      </c>
    </row>
    <row r="986" spans="34:34" x14ac:dyDescent="0.25">
      <c r="AH986" s="199">
        <v>984</v>
      </c>
    </row>
    <row r="987" spans="34:34" x14ac:dyDescent="0.25">
      <c r="AH987" s="199">
        <v>985</v>
      </c>
    </row>
    <row r="988" spans="34:34" x14ac:dyDescent="0.25">
      <c r="AH988" s="199">
        <v>986</v>
      </c>
    </row>
    <row r="989" spans="34:34" x14ac:dyDescent="0.25">
      <c r="AH989" s="199">
        <v>987</v>
      </c>
    </row>
    <row r="990" spans="34:34" x14ac:dyDescent="0.25">
      <c r="AH990" s="199">
        <v>988</v>
      </c>
    </row>
    <row r="991" spans="34:34" x14ac:dyDescent="0.25">
      <c r="AH991" s="199">
        <v>989</v>
      </c>
    </row>
    <row r="992" spans="34:34" x14ac:dyDescent="0.25">
      <c r="AH992" s="199">
        <v>990</v>
      </c>
    </row>
    <row r="993" spans="34:34" x14ac:dyDescent="0.25">
      <c r="AH993" s="199">
        <v>991</v>
      </c>
    </row>
    <row r="994" spans="34:34" x14ac:dyDescent="0.25">
      <c r="AH994" s="199">
        <v>992</v>
      </c>
    </row>
  </sheetData>
  <sheetProtection password="CF7A" sheet="1" scenarios="1"/>
  <sortState ref="S2:T298">
    <sortCondition ref="S2:S298"/>
  </sortState>
  <mergeCells count="1">
    <mergeCell ref="BB1:BC1"/>
  </mergeCells>
  <hyperlinks>
    <hyperlink ref="AS20" r:id="rId1" tooltip="ACES (page inexistante)" display="https://fr.wikipedia.org/w/index.php?title=ACES&amp;action=edit&amp;redlink=1"/>
    <hyperlink ref="AS26" r:id="rId2" tooltip="Air Hong Kong" display="https://fr.wikipedia.org/wiki/Air_Hong_Kong"/>
    <hyperlink ref="AS28" r:id="rId3" tooltip="Azal Azerbaijan Airlines (page inexistante)" display="https://fr.wikipedia.org/w/index.php?title=Azal_Azerbaijan_Airlines&amp;action=edit&amp;redlink=1"/>
    <hyperlink ref="AS38" r:id="rId4" tooltip="Air Malawi" display="https://fr.wikipedia.org/wiki/Air_Malawi"/>
    <hyperlink ref="AS40" r:id="rId5" tooltip="ATA Airlines" display="https://fr.wikipedia.org/wiki/ATA_Airlines"/>
    <hyperlink ref="AS44" r:id="rId6" tooltip="Air Nippon (page inexistante)" display="https://fr.wikipedia.org/w/index.php?title=Air_Nippon&amp;action=edit&amp;redlink=1"/>
    <hyperlink ref="AS45" r:id="rId7" tooltip="Air Nostrum" display="https://fr.wikipedia.org/wiki/Air_Nostrum"/>
    <hyperlink ref="AS51" r:id="rId8" tooltip="Air Sinai (page inexistante)" display="https://fr.wikipedia.org/w/index.php?title=Air_Sinai&amp;action=edit&amp;redlink=1"/>
    <hyperlink ref="AS63" r:id="rId9" tooltip="US Airways" display="https://fr.wikipedia.org/wiki/US_Airways"/>
    <hyperlink ref="AS69" r:id="rId10" tooltip="Atlant-Soyuz Airlines" display="https://fr.wikipedia.org/wiki/Atlant-Soyuz_Airlines"/>
    <hyperlink ref="AS72" r:id="rId11" tooltip="Air Zimbabwe" display="https://fr.wikipedia.org/wiki/Air_Zimbabwe"/>
    <hyperlink ref="AS74" r:id="rId12" tooltip="Thomsonfly" display="https://fr.wikipedia.org/wiki/Thomsonfly"/>
    <hyperlink ref="AS75" r:id="rId13" tooltip="British Airways" display="https://fr.wikipedia.org/wiki/British_Airways"/>
    <hyperlink ref="AS77" r:id="rId14" tooltip="Biman Bangladesh Airlines" display="https://fr.wikipedia.org/wiki/Biman_Bangladesh_Airlines"/>
    <hyperlink ref="AS79" r:id="rId15" tooltip="Flybaboo" display="https://fr.wikipedia.org/wiki/Flybaboo"/>
    <hyperlink ref="AS80" r:id="rId16" tooltip="Santa Barbara Airlines" display="https://fr.wikipedia.org/wiki/Santa_Barbara_Airlines"/>
    <hyperlink ref="AS82" r:id="rId17" tooltip="European Air Transport Leipzig" display="https://fr.wikipedia.org/wiki/European_Air_Transport_Leipzig"/>
    <hyperlink ref="AS83" r:id="rId18" tooltip="Cityjet" display="https://fr.wikipedia.org/wiki/Cityjet"/>
    <hyperlink ref="AS84" r:id="rId19" tooltip="Flybe" display="https://fr.wikipedia.org/wiki/Flybe"/>
    <hyperlink ref="AS86" r:id="rId20" tooltip="Air Berlin" display="https://fr.wikipedia.org/wiki/Air_Berlin"/>
    <hyperlink ref="AS89" r:id="rId21" tooltip="Buddha Air" display="https://fr.wikipedia.org/wiki/Buddha_Air"/>
    <hyperlink ref="AS90" r:id="rId22" tooltip="Air Méditerranée" display="https://fr.wikipedia.org/wiki/Air_M%C3%A9diterran%C3%A9e"/>
    <hyperlink ref="AS93" r:id="rId23" tooltip="Bangkok Airways" display="https://fr.wikipedia.org/wiki/Bangkok_Airways"/>
    <hyperlink ref="AS94" r:id="rId24" tooltip="Blue Line" display="https://fr.wikipedia.org/wiki/Blue_Line"/>
    <hyperlink ref="AS95" r:id="rId25" tooltip="Bellview Airlines" display="https://fr.wikipedia.org/wiki/Bellview_Airlines"/>
    <hyperlink ref="AS96" r:id="rId26" tooltip="TUIfly Nordic" display="https://fr.wikipedia.org/wiki/TUIfly_Nordic"/>
    <hyperlink ref="AS97" r:id="rId27" tooltip="Atlas Blue" display="https://fr.wikipedia.org/wiki/Atlas_Blue"/>
    <hyperlink ref="AS99" r:id="rId28" tooltip="Air Bosna" display="https://fr.wikipedia.org/wiki/Air_Bosna"/>
    <hyperlink ref="AS100" r:id="rId29" tooltip="Air Botswana" display="https://fr.wikipedia.org/wiki/Air_Botswana"/>
    <hyperlink ref="AS102" r:id="rId30" tooltip="Blue Panorama Airlines" display="https://fr.wikipedia.org/wiki/Blue_Panorama_Airlines"/>
    <hyperlink ref="AS103" r:id="rId31" tooltip="Braathens" display="https://fr.wikipedia.org/wiki/Braathens"/>
    <hyperlink ref="AS104" r:id="rId32" tooltip="Belavia" display="https://fr.wikipedia.org/wiki/Belavia"/>
    <hyperlink ref="AS105" r:id="rId33" tooltip="Samara Airlines" display="https://fr.wikipedia.org/wiki/Samara_Airlines"/>
    <hyperlink ref="AS106" r:id="rId34" tooltip="Bashkir Airlines" display="https://fr.wikipedia.org/wiki/Bashkir_Airlines"/>
    <hyperlink ref="AS107" r:id="rId35" tooltip="Air Baltic" display="https://fr.wikipedia.org/wiki/Air_Baltic"/>
    <hyperlink ref="AS108" r:id="rId36" tooltip="Air Bourbon" display="https://fr.wikipedia.org/wiki/Air_Bourbon"/>
    <hyperlink ref="AS111" r:id="rId37" tooltip="Brit Air" display="https://fr.wikipedia.org/wiki/Brit_Air"/>
    <hyperlink ref="AS115" r:id="rId38" tooltip="CCM Airlines" display="https://fr.wikipedia.org/wiki/CCM_Airlines"/>
    <hyperlink ref="AS116" r:id="rId39" tooltip="Canadian Airlines International (page inexistante)" display="https://fr.wikipedia.org/w/index.php?title=Canadian_Airlines_International&amp;action=edit&amp;redlink=1"/>
    <hyperlink ref="AS120" r:id="rId40" tooltip="Russie" display="https://fr.wikipedia.org/wiki/Russie"/>
    <hyperlink ref="AS122" r:id="rId41" tooltip="Chautauqua Airlines" display="https://fr.wikipedia.org/wiki/Chautauqua_Airlines"/>
    <hyperlink ref="AS124" r:id="rId42" tooltip="CanJet" display="https://fr.wikipedia.org/wiki/CanJet"/>
    <hyperlink ref="AS126" r:id="rId43" tooltip="Centralwings" display="https://fr.wikipedia.org/wiki/Centralwings"/>
    <hyperlink ref="AS131" r:id="rId44" tooltip="Comair Inc." display="https://fr.wikipedia.org/wiki/Comair_Inc."/>
    <hyperlink ref="AS149" r:id="rId45" tooltip="Delta Air Lines" display="https://fr.wikipedia.org/wiki/Delta_Air_Lines"/>
    <hyperlink ref="AS150" r:id="rId46" tooltip="Damania Airways (page inexistante)" display="https://fr.wikipedia.org/w/index.php?title=Damania_Airways&amp;action=edit&amp;redlink=1"/>
    <hyperlink ref="AS159" r:id="rId47" tooltip="Air Sénégal" display="https://fr.wikipedia.org/wiki/Air_S%C3%A9n%C3%A9gal"/>
    <hyperlink ref="AS161" r:id="rId48" tooltip="Diamond Sakha Airlines (page inexistante)" display="https://fr.wikipedia.org/w/index.php?title=Diamond_Sakha_Airlines&amp;action=edit&amp;redlink=1"/>
    <hyperlink ref="AS166" r:id="rId49" tooltip="Edelweiss Air" display="https://fr.wikipedia.org/wiki/Edelweiss_Air"/>
    <hyperlink ref="AS168" r:id="rId50" tooltip="Air Mana" display="https://fr.wikipedia.org/wiki/Air_Mana"/>
    <hyperlink ref="AS174" r:id="rId51" tooltip="Patterson Aviation Company (page inexistante)" display="https://fr.wikipedia.org/w/index.php?title=Patterson_Aviation_Company&amp;action=edit&amp;redlink=1"/>
    <hyperlink ref="AS178" r:id="rId52" tooltip="First Air" display="https://fr.wikipedia.org/wiki/First_Air"/>
    <hyperlink ref="AS179" r:id="rId53" tooltip="Afrique Airlines (page inexistante)" display="https://fr.wikipedia.org/w/index.php?title=Afrique_Airlines&amp;action=edit&amp;redlink=1"/>
    <hyperlink ref="AS182" r:id="rId54" tooltip="Frontier Airlines" display="https://fr.wikipedia.org/wiki/Frontier_Airlines"/>
    <hyperlink ref="AS187" r:id="rId55" tooltip="Atlantic Airways" display="https://fr.wikipedia.org/wiki/Atlantic_Airways"/>
    <hyperlink ref="AS198" r:id="rId56" tooltip="Ghana Airways (page inexistante)" display="https://fr.wikipedia.org/w/index.php?title=Ghana_Airways&amp;action=edit&amp;redlink=1"/>
    <hyperlink ref="AS203" r:id="rId57" tooltip="Business Air (page inexistante)" display="https://fr.wikipedia.org/w/index.php?title=Business_Air&amp;action=edit&amp;redlink=1"/>
    <hyperlink ref="AS205" r:id="rId58" tooltip="Fly Globespan" display="https://fr.wikipedia.org/wiki/Fly_Globespan"/>
    <hyperlink ref="AS206" r:id="rId59" tooltip="Aviateca" display="https://fr.wikipedia.org/wiki/Aviateca"/>
    <hyperlink ref="AS224" r:id="rId60" tooltip="Indian Airlines" display="https://fr.wikipedia.org/wiki/Indian_Airlines"/>
    <hyperlink ref="AS230" r:id="rId61" tooltip="Independence Air" display="https://fr.wikipedia.org/wiki/Independence_Air"/>
    <hyperlink ref="AS231" r:id="rId62" tooltip="Iran Air" display="https://fr.wikipedia.org/wiki/Iran_Air"/>
    <hyperlink ref="AS240" r:id="rId63" tooltip="Jet Airways" display="https://fr.wikipedia.org/wiki/Jet_Airways"/>
    <hyperlink ref="AS249" r:id="rId64" tooltip="Jetstar Airways" display="https://fr.wikipedia.org/wiki/Jetstar_Airways"/>
    <hyperlink ref="AS256" r:id="rId65" tooltip="KFA (page inexistante)" display="https://fr.wikipedia.org/w/index.php?title=KFA&amp;action=edit&amp;redlink=1"/>
    <hyperlink ref="AS263" r:id="rId66" tooltip="KLM Royal Dutch Airlines" display="https://fr.wikipedia.org/wiki/KLM_Royal_Dutch_Airlines"/>
    <hyperlink ref="AS273" r:id="rId67" tooltip="Aeropostal Alas" display="https://fr.wikipedia.org/wiki/Aeropostal_Alas"/>
    <hyperlink ref="AS277" r:id="rId68" tooltip="Líneas Aéreas Azteca" display="https://fr.wikipedia.org/wiki/L%C3%ADneas_A%C3%A9reas_Azteca"/>
    <hyperlink ref="AS288" r:id="rId69" tooltip="Lacsa" display="https://fr.wikipedia.org/wiki/Lacsa"/>
    <hyperlink ref="AS293" r:id="rId70" tooltip="Bulgaria Air" display="https://fr.wikipedia.org/wiki/Bulgaria_Air"/>
    <hyperlink ref="AS296" r:id="rId71" tooltip="Malaysia Airlines" display="https://fr.wikipedia.org/wiki/Malaysia_Airlines"/>
    <hyperlink ref="AS297" r:id="rId72" tooltip="Air Mauritius" display="https://fr.wikipedia.org/wiki/Air_Mauritius"/>
    <hyperlink ref="AS301" r:id="rId73" tooltip="Air Madagascar" display="https://fr.wikipedia.org/wiki/Air_Madagascar"/>
    <hyperlink ref="AS302" r:id="rId74" tooltip="Midwest Connect" display="https://fr.wikipedia.org/wiki/Midwest_Connect"/>
    <hyperlink ref="AS303" r:id="rId75" tooltip="Mesaba Airlines" display="https://fr.wikipedia.org/wiki/Mesaba_Airlines"/>
    <hyperlink ref="AS309" r:id="rId76" tooltip="MNG Cargo Airlines (page inexistante)" display="https://fr.wikipedia.org/w/index.php?title=MNG_Cargo_Airlines&amp;action=edit&amp;redlink=1"/>
    <hyperlink ref="AS315" r:id="rId77" tooltip="Egypt Air" display="https://fr.wikipedia.org/wiki/Egypt_Air"/>
    <hyperlink ref="AS321" r:id="rId78" tooltip="Nippon Cargo Airlines (page inexistante)" display="https://fr.wikipedia.org/w/index.php?title=Nippon_Cargo_Airlines&amp;action=edit&amp;redlink=1"/>
    <hyperlink ref="AS322" r:id="rId79" tooltip="Nepc Airlines (page inexistante)" display="https://fr.wikipedia.org/w/index.php?title=Nepc_Airlines&amp;action=edit&amp;redlink=1"/>
    <hyperlink ref="AS335" r:id="rId80" tooltip="O'Connor Airlines" display="https://fr.wikipedia.org/wiki/O%27Connor_Airlines"/>
    <hyperlink ref="AS357" r:id="rId81" tooltip="Atlantic Coast Jet (page inexistante)" display="https://fr.wikipedia.org/w/index.php?title=Atlantic_Coast_Jet&amp;action=edit&amp;redlink=1"/>
    <hyperlink ref="AS349" r:id="rId82" tooltip="Pegasus Airlines" display="https://fr.wikipedia.org/wiki/Pegasus_Airlines"/>
    <hyperlink ref="AS363" r:id="rId83" tooltip="Régional (compagnie aérienne européenne)" display="https://fr.wikipedia.org/wiki/R%C3%A9gional_(compagnie_a%C3%A9rienne_europ%C3%A9enne)"/>
    <hyperlink ref="AS364" r:id="rId84" tooltip="Royal Air Maroc" display="https://fr.wikipedia.org/wiki/Royal_Air_Maroc"/>
    <hyperlink ref="AS365" r:id="rId85" tooltip="Air Rarotonga" display="https://fr.wikipedia.org/wiki/Air_Rarotonga"/>
    <hyperlink ref="AS366" r:id="rId86" tooltip="Royal Brunei Airlines" display="https://fr.wikipedia.org/wiki/Royal_Brunei_Airlines"/>
    <hyperlink ref="AS368" r:id="rId87" tooltip="Aer Arann" display="https://fr.wikipedia.org/wiki/Aer_Arann"/>
    <hyperlink ref="AS371" r:id="rId88" tooltip="ARIELLA AIRLINES S.A (page inexistante)" display="https://fr.wikipedia.org/w/index.php?title=ARIELLA_AIRLINES_S.A&amp;action=edit&amp;redlink=1"/>
    <hyperlink ref="AS373" r:id="rId89" tooltip="Airlinair" display="https://fr.wikipedia.org/wiki/Airlinair"/>
    <hyperlink ref="AS374" r:id="rId90" tooltip="Royal Nepal Airlines" display="https://fr.wikipedia.org/wiki/Royal_Nepal_Airlines"/>
    <hyperlink ref="AS376" r:id="rId91" tooltip="Our Airline" display="https://fr.wikipedia.org/wiki/Our_Airline"/>
    <hyperlink ref="AS377" r:id="rId92" tooltip="Tarom" display="https://fr.wikipedia.org/wiki/Tarom"/>
    <hyperlink ref="AS378" r:id="rId93" tooltip="AeroRepublica" display="https://fr.wikipedia.org/wiki/AeroRepublica"/>
    <hyperlink ref="AS380" r:id="rId94" tooltip="Aero Asia" display="https://fr.wikipedia.org/wiki/Aero_Asia"/>
    <hyperlink ref="AS383" r:id="rId95" tooltip="Air Vallée" display="https://fr.wikipedia.org/wiki/Air_Vall%C3%A9e"/>
    <hyperlink ref="AS386" r:id="rId96" tooltip="Scandinavian Airlines System" display="https://fr.wikipedia.org/wiki/Scandinavian_Airlines_System"/>
    <hyperlink ref="AS393" r:id="rId97" tooltip="Russia Airline (page inexistante)" display="https://fr.wikipedia.org/w/index.php?title=Russia_Airline&amp;action=edit&amp;redlink=1"/>
    <hyperlink ref="AS396" r:id="rId98" tooltip="Air Seychelles" display="https://fr.wikipedia.org/wiki/Air_Seychelles"/>
    <hyperlink ref="AS399" r:id="rId99" tooltip="Singapore Airlines" display="https://fr.wikipedia.org/wiki/Singapore_Airlines"/>
    <hyperlink ref="AS400" r:id="rId100" tooltip="Sibaviatrans" display="https://fr.wikipedia.org/wiki/Sibaviatrans"/>
    <hyperlink ref="AS413" r:id="rId101" tooltip="Skyservice Airlines (page inexistante)" display="https://fr.wikipedia.org/w/index.php?title=Skyservice_Airlines&amp;action=edit&amp;redlink=1"/>
    <hyperlink ref="AS416" r:id="rId102" tooltip="Saudi Arabian Airlines" display="https://fr.wikipedia.org/wiki/Saudi_Arabian_Airlines"/>
    <hyperlink ref="AS422" r:id="rId103" tooltip="Syrian Arab Airlines" display="https://fr.wikipedia.org/wiki/Syrian_Arab_Airlines"/>
    <hyperlink ref="AS424" r:id="rId104" tooltip="Taca International Airlines" display="https://fr.wikipedia.org/wiki/Taca_International_Airlines"/>
    <hyperlink ref="AS426" r:id="rId105" tooltip="TAP Air Portugal" display="https://fr.wikipedia.org/wiki/TAP_Air_Portugal"/>
    <hyperlink ref="AS427" r:id="rId106" tooltip="Tunisair" display="https://fr.wikipedia.org/wiki/Tunisair"/>
    <hyperlink ref="AS429" r:id="rId107" tooltip="TACV" display="https://fr.wikipedia.org/wiki/TACV"/>
    <hyperlink ref="AS430" r:id="rId108" tooltip="Thomas Cook Airlines Belgium" display="https://fr.wikipedia.org/wiki/Thomas_Cook_Airlines_Belgium"/>
    <hyperlink ref="AS432" r:id="rId109" tooltip="Tandem Aero (page inexistante)" display="https://fr.wikipedia.org/w/index.php?title=Tandem_Aero&amp;action=edit&amp;redlink=1"/>
    <hyperlink ref="AS433" r:id="rId110" tooltip="Air Togo" display="https://fr.wikipedia.org/wiki/Air_Togo"/>
    <hyperlink ref="AS434" r:id="rId111" tooltip="Tiger Airways" display="https://fr.wikipedia.org/wiki/Tiger_Airways"/>
    <hyperlink ref="AS436" r:id="rId112" tooltip="Thai Airways International" display="https://fr.wikipedia.org/wiki/Thai_Airways_International"/>
    <hyperlink ref="AS437" r:id="rId113" tooltip="Air Tahiti Nui" display="https://fr.wikipedia.org/wiki/Air_Tahiti_Nui"/>
    <hyperlink ref="AS440" r:id="rId114" tooltip="Atlantique Air Assistance" display="https://fr.wikipedia.org/wiki/Atlantique_Air_Assistance"/>
    <hyperlink ref="AS441" r:id="rId115" tooltip="Trans Mediterranean Airways" display="https://fr.wikipedia.org/wiki/Trans_Mediterranean_Airways"/>
    <hyperlink ref="AS443" r:id="rId116" tooltip="Air Calédonie" display="https://fr.wikipedia.org/wiki/Air_Cal%C3%A9donie"/>
    <hyperlink ref="AS444" r:id="rId117" tooltip="Transavia Airlines" display="https://fr.wikipedia.org/wiki/Transavia_Airlines"/>
    <hyperlink ref="AS445" r:id="rId118" tooltip="AirTran" display="https://fr.wikipedia.org/wiki/AirTran"/>
    <hyperlink ref="AS447" r:id="rId119" tooltip="Air Transat" display="https://fr.wikipedia.org/wiki/Air_Transat"/>
    <hyperlink ref="AS448" r:id="rId120" tooltip="Transaero Airlines" display="https://fr.wikipedia.org/wiki/Transaero_Airlines"/>
    <hyperlink ref="AS394" r:id="rId121" tooltip="Tunisair Express" display="https://fr.wikipedia.org/wiki/Tunisair_Express"/>
    <hyperlink ref="AS451" r:id="rId122" tooltip="Transavia France" display="https://fr.wikipedia.org/wiki/Transavia_France"/>
    <hyperlink ref="AS452" r:id="rId123" tooltip="Tavrey Airlines" display="https://fr.wikipedia.org/wiki/Tavrey_Airlines"/>
    <hyperlink ref="AS453" r:id="rId124" tooltip="Travel Service Airlines" display="https://fr.wikipedia.org/wiki/Travel_Service_Airlines"/>
    <hyperlink ref="AS455" r:id="rId125" tooltip="Tyrolean Airways" display="https://fr.wikipedia.org/wiki/Tyrolean_Airways"/>
    <hyperlink ref="AS457" r:id="rId126" tooltip="United Airlines" display="https://fr.wikipedia.org/wiki/United_Airlines"/>
    <hyperlink ref="AS471" r:id="rId127" tooltip="Uzbekistan Airways" display="https://fr.wikipedia.org/wiki/Uzbekistan_Airways"/>
    <hyperlink ref="AS472" r:id="rId128" tooltip="Phuket Air (page inexistante)" display="https://fr.wikipedia.org/w/index.php?title=Phuket_Air&amp;action=edit&amp;redlink=1"/>
    <hyperlink ref="AS473" r:id="rId129" tooltip="Volga-Dnepr Airlines" display="https://fr.wikipedia.org/wiki/Volga-Dnepr_Airlines"/>
    <hyperlink ref="AS489" r:id="rId130" tooltip="Winair" display="https://fr.wikipedia.org/wiki/Winair"/>
  </hyperlinks>
  <pageMargins left="0.7" right="0.7" top="0.75" bottom="0.75" header="0.3" footer="0.3"/>
  <pageSetup paperSize="9" orientation="portrait" r:id="rId131"/>
  <headerFooter>
    <oddHeader>&amp;C&amp;"Calibri"&amp;10&amp;KFF8C00C2 - Confidential&amp;1#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O2"/>
  <sheetViews>
    <sheetView workbookViewId="0">
      <selection activeCell="E4" sqref="E4"/>
    </sheetView>
  </sheetViews>
  <sheetFormatPr baseColWidth="10" defaultRowHeight="15" x14ac:dyDescent="0.25"/>
  <cols>
    <col min="1" max="1" width="22.42578125" bestFit="1" customWidth="1"/>
    <col min="2" max="2" width="17.5703125" customWidth="1"/>
    <col min="3" max="3" width="24.7109375" bestFit="1" customWidth="1"/>
    <col min="6" max="6" width="27" bestFit="1" customWidth="1"/>
    <col min="7" max="7" width="19" bestFit="1" customWidth="1"/>
    <col min="8" max="8" width="12.28515625" bestFit="1" customWidth="1"/>
    <col min="11" max="11" width="20" bestFit="1" customWidth="1"/>
    <col min="12" max="12" width="17.7109375" bestFit="1" customWidth="1"/>
    <col min="13" max="13" width="19.28515625" bestFit="1" customWidth="1"/>
    <col min="14" max="14" width="11.5703125" bestFit="1" customWidth="1"/>
    <col min="16" max="16" width="15.5703125" bestFit="1" customWidth="1"/>
    <col min="18" max="18" width="14.42578125" bestFit="1" customWidth="1"/>
    <col min="19" max="19" width="14.7109375" bestFit="1" customWidth="1"/>
    <col min="20" max="20" width="15.7109375" bestFit="1" customWidth="1"/>
    <col min="21" max="21" width="12.28515625" bestFit="1" customWidth="1"/>
    <col min="22" max="22" width="18.28515625" bestFit="1" customWidth="1"/>
    <col min="23" max="23" width="27.5703125" bestFit="1" customWidth="1"/>
    <col min="24" max="24" width="19.42578125" bestFit="1" customWidth="1"/>
    <col min="25" max="25" width="16.28515625" bestFit="1" customWidth="1"/>
    <col min="26" max="26" width="18" bestFit="1" customWidth="1"/>
    <col min="27" max="27" width="13" bestFit="1" customWidth="1"/>
    <col min="28" max="28" width="20.28515625" bestFit="1" customWidth="1"/>
    <col min="29" max="29" width="13.42578125" bestFit="1" customWidth="1"/>
    <col min="30" max="30" width="16.7109375" bestFit="1" customWidth="1"/>
    <col min="31" max="31" width="18.7109375" bestFit="1" customWidth="1"/>
    <col min="32" max="32" width="12.7109375" bestFit="1" customWidth="1"/>
    <col min="33" max="33" width="17.5703125" bestFit="1" customWidth="1"/>
    <col min="34" max="34" width="14.7109375" bestFit="1" customWidth="1"/>
    <col min="35" max="35" width="12.28515625" bestFit="1" customWidth="1"/>
    <col min="36" max="36" width="18.28515625" bestFit="1" customWidth="1"/>
    <col min="37" max="37" width="12.7109375" bestFit="1" customWidth="1"/>
    <col min="38" max="38" width="25.42578125" customWidth="1"/>
    <col min="39" max="39" width="20.28515625" bestFit="1" customWidth="1"/>
    <col min="40" max="40" width="30.7109375" bestFit="1" customWidth="1"/>
  </cols>
  <sheetData>
    <row r="1" spans="1:41" x14ac:dyDescent="0.25">
      <c r="A1" s="118" t="s">
        <v>1866</v>
      </c>
      <c r="B1" s="118" t="s">
        <v>3</v>
      </c>
      <c r="C1" s="118" t="s">
        <v>2</v>
      </c>
      <c r="D1" s="120" t="s">
        <v>48</v>
      </c>
      <c r="E1" s="118" t="s">
        <v>14</v>
      </c>
      <c r="F1" s="118" t="s">
        <v>15</v>
      </c>
      <c r="G1" s="118" t="s">
        <v>285</v>
      </c>
      <c r="H1" s="118" t="s">
        <v>64</v>
      </c>
      <c r="I1" s="118" t="s">
        <v>1867</v>
      </c>
      <c r="J1" s="118" t="s">
        <v>1868</v>
      </c>
      <c r="K1" s="118" t="s">
        <v>616</v>
      </c>
      <c r="L1" s="118" t="s">
        <v>65</v>
      </c>
      <c r="M1" s="118" t="s">
        <v>66</v>
      </c>
      <c r="N1" s="118" t="s">
        <v>1869</v>
      </c>
      <c r="O1" s="118" t="s">
        <v>1870</v>
      </c>
      <c r="P1" s="118" t="s">
        <v>256</v>
      </c>
      <c r="Q1" s="118" t="s">
        <v>67</v>
      </c>
      <c r="R1" s="118" t="s">
        <v>68</v>
      </c>
      <c r="S1" s="118" t="s">
        <v>764</v>
      </c>
      <c r="T1" s="118" t="s">
        <v>1640</v>
      </c>
      <c r="U1" s="118" t="s">
        <v>1661</v>
      </c>
      <c r="V1" s="118" t="s">
        <v>1871</v>
      </c>
      <c r="W1" s="118" t="s">
        <v>731</v>
      </c>
      <c r="X1" s="118" t="s">
        <v>732</v>
      </c>
      <c r="Y1" s="118" t="s">
        <v>9</v>
      </c>
      <c r="Z1" s="118" t="s">
        <v>759</v>
      </c>
      <c r="AA1" s="118" t="s">
        <v>23</v>
      </c>
      <c r="AB1" s="118" t="s">
        <v>1660</v>
      </c>
      <c r="AC1" s="118" t="s">
        <v>258</v>
      </c>
      <c r="AD1" s="118" t="s">
        <v>54</v>
      </c>
      <c r="AE1" s="118" t="s">
        <v>1887</v>
      </c>
      <c r="AF1" s="118" t="s">
        <v>34</v>
      </c>
      <c r="AG1" s="118" t="s">
        <v>773</v>
      </c>
      <c r="AH1" s="118" t="s">
        <v>1662</v>
      </c>
      <c r="AI1" s="118" t="s">
        <v>1873</v>
      </c>
      <c r="AJ1" s="118" t="s">
        <v>1872</v>
      </c>
      <c r="AK1" s="118" t="s">
        <v>1874</v>
      </c>
      <c r="AL1" s="118" t="s">
        <v>1865</v>
      </c>
      <c r="AM1" s="118" t="s">
        <v>1922</v>
      </c>
      <c r="AN1" s="118" t="s">
        <v>1923</v>
      </c>
      <c r="AO1" s="118" t="s">
        <v>1924</v>
      </c>
    </row>
    <row r="2" spans="1:41" x14ac:dyDescent="0.25">
      <c r="A2" s="253"/>
      <c r="B2" s="144" t="s">
        <v>2062</v>
      </c>
      <c r="C2" s="144" t="str">
        <f>IF(NDD!$Z$17&lt;&gt;"",NDD!$Z$17,"")</f>
        <v/>
      </c>
      <c r="D2" s="144" t="str">
        <f>IF(AND(NDD!Z20&lt;&gt;"",OR(NDD!Z17="4 hours TAT - Service",NDD!Z17="48 hours TAT - Service")),NDD!Z20,"")</f>
        <v/>
      </c>
      <c r="E2" s="144" t="str">
        <f>IF(NDD!$J$23&lt;&gt;"",NDD!$J$23,"")</f>
        <v/>
      </c>
      <c r="F2" s="144" t="str">
        <f>IF(NDD!$J$24&lt;&gt;"",NDD!$J$24,"")</f>
        <v/>
      </c>
      <c r="G2" s="144" t="str">
        <f>IF(NDD!$J$25&lt;&gt;"",NDD!$J$25,"")</f>
        <v/>
      </c>
      <c r="H2" s="144" t="str">
        <f>IF(NDD!$Z$23&lt;&gt;"",NDD!$Z$23,"")</f>
        <v/>
      </c>
      <c r="I2" s="144" t="str">
        <f>IF(NDD!$Z$24&lt;&gt;"",NDD!$Z$24,IF(NDD!$J$31&lt;&gt;"",NDD!$J$31,""))</f>
        <v/>
      </c>
      <c r="J2" s="144" t="str">
        <f>IF(NDD!$Z$25&lt;&gt;"",NDD!$Z$25,IF(NDD!$J$32&lt;&gt;"",NDD!$J$32,""))</f>
        <v/>
      </c>
      <c r="K2" s="144" t="str">
        <f>IF(NDD!$J$28&lt;&gt;"",NDD!$J$28,"")</f>
        <v/>
      </c>
      <c r="L2" s="144" t="str">
        <f>IF(NDD!$J$29&lt;&gt;"",NDD!$J$29,"")</f>
        <v/>
      </c>
      <c r="M2" s="144" t="str">
        <f>IF(NDD!$J$30&lt;&gt;"",NDD!$J$30,"")</f>
        <v/>
      </c>
      <c r="N2" s="144" t="str">
        <f>IF(NDD!$J$31&lt;&gt;"",NDD!$J$31,IF(NDD!$Z$24&lt;&gt;"",NDD!$Z$24,""))</f>
        <v/>
      </c>
      <c r="O2" s="144" t="str">
        <f>IF(NDD!$J$32&lt;&gt;"",NDD!$J$32,IF(NDD!$Z$25&lt;&gt;"",NDD!$Z$25,""))</f>
        <v/>
      </c>
      <c r="P2" s="144" t="str">
        <f>IF(NDD!$Z$28&lt;&gt;"",NDD!$Z$28,"")</f>
        <v/>
      </c>
      <c r="Q2" s="144" t="str">
        <f>IF(NDD!$Z$29&lt;&gt;"",NDD!$Z$29,"")</f>
        <v/>
      </c>
      <c r="R2" s="144" t="str">
        <f>IF(NDD!$Z$30&lt;&gt;"",NDD!$Z$30,"")</f>
        <v/>
      </c>
      <c r="S2" s="144" t="str">
        <f>IF(AND(NDD!$Z$31&lt;&gt;"",NDD!$Z$31&lt;&gt;"Unknown"),RIGHT(NDD!$Z$31,1),"")</f>
        <v/>
      </c>
      <c r="T2" s="144" t="str">
        <f>IF(NDD!$Z$32&lt;&gt;"",NDD!$Z$32,"")</f>
        <v/>
      </c>
      <c r="U2" s="144" t="str">
        <f ca="1">IF(NDD!$Z$34&lt;&gt;"",NDD!$Z$34,"")</f>
        <v/>
      </c>
      <c r="V2" s="144" t="str">
        <f>IF(NDD!$J$34&lt;&gt;"",NDD!$J$34,"")</f>
        <v>78-30-00 THRUST REVERSER</v>
      </c>
      <c r="W2" s="144" t="str">
        <f>IF(AND(NDD!$J$37&lt;&gt;"",NDD!$J$37&lt;&gt;"Unknown"),NDD!$J$37,"")</f>
        <v/>
      </c>
      <c r="X2" s="144" t="str">
        <f>IF(AND(NDD!$J$38&lt;&gt;"",NDD!$J$38&lt;&gt;"Unknown"),NDD!$J$38,"")</f>
        <v/>
      </c>
      <c r="Y2" s="144" t="str">
        <f>IF(NDD!$J$39&lt;&gt;"",NDD!$J$39,"")</f>
        <v/>
      </c>
      <c r="Z2" s="144" t="str">
        <f>IF(NDD!$J$42&lt;&gt;"",NDD!$J$42,"")</f>
        <v/>
      </c>
      <c r="AA2" s="144" t="str">
        <f>IF(NDD!$J$43&lt;&gt;"",NDD!$J$43,"")</f>
        <v/>
      </c>
      <c r="AB2" s="144" t="str">
        <f>IF(NDD!$J$44&lt;&gt;"",NDD!$J$44,"")</f>
        <v/>
      </c>
      <c r="AC2" s="144" t="str">
        <f>IF(NDD!$J$45&lt;&gt;"",NDD!$J$45,"")</f>
        <v/>
      </c>
      <c r="AD2" s="144" t="str">
        <f>IF(AND(NDD!$Z$42&lt;&gt;"",NDD!$J$42="LOOSE/MISSING FASTENERS"),NDD!$Z$42,"")</f>
        <v/>
      </c>
      <c r="AE2" s="144" t="str">
        <f>IF(AND(NDD!$Z$43&lt;&gt;"",AND(NDD!$J$42&lt;&gt;"LOOSE/MISSING FASTENERS",NDD!$J$42&lt;&gt;"RIGGING",NDD!$J$42&lt;&gt;"SYSTEM ERROR",NDD!$J$42&lt;&gt;"ALTERNATE PART",NDD!$J$42&lt;&gt;"JAMMING",NDD!$J$42&lt;&gt;"LEAKAGE")),NDD!$Z$43,"")</f>
        <v/>
      </c>
      <c r="AF2" s="144" t="str">
        <f>IF(AND(NDD!$T$44="Max depth",AND(NDD!$J$42&lt;&gt;"THERMAL COLORATION",NDD!$J$42&lt;&gt;"DISBONDING",NDD!$J$42&lt;&gt;"LOOSE/MISSING FASTENERS",NDD!$J$42&lt;&gt;"OVERSIZING HOLE",NDD!$J$42&lt;&gt;"RIGGING",NDD!$J$42&lt;&gt;"SYSTEM ERROR",NDD!$J$42&lt;&gt;"ALTERNATE PART",NDD!$J$42&lt;&gt;"JAMMING",NDD!$J$42&lt;&gt;"LEAKAGE",NDD!$J$42&lt;&gt;"BENT",NDD!$J$42&lt;&gt;"BROKEN")),IF(NDD!$Z$44&lt;&gt;"",NDD!$Z$44,""),"")</f>
        <v/>
      </c>
      <c r="AG2" s="144" t="str">
        <f>IF(AND(NDD!$Z$45&lt;&gt;"",AND(NDD!$J$42&lt;&gt;"THERMAL COLORATION",NDD!$J$42&lt;&gt;"DISBONDING",NDD!$J$42&lt;&gt;"LOOSE/MISSING FASTENERS",NDD!$J$42&lt;&gt;"OVERSIZING HOLE",NDD!$J$42&lt;&gt;"RIGGING",NDD!$J$42&lt;&gt;"SYSTEM ERROR",NDD!$J$42&lt;&gt;"ALTERNATE PART",NDD!$J$42&lt;&gt;"JAMMING",NDD!$J$42&lt;&gt;"LEAKAGE",NDD!$J$42&lt;&gt;"CORROSION",NDD!$J$42&lt;&gt;"BENT",NDD!$J$42&lt;&gt;"BROKEN")),NDD!$Z$45,"")</f>
        <v/>
      </c>
      <c r="AH2" s="144" t="str">
        <f>IF(NDD!$J$48&lt;&gt;"",NDD!$J$48,"")</f>
        <v/>
      </c>
      <c r="AI2" s="144" t="str">
        <f>IF(AND(NDD!$J$49&lt;&gt;"",NDD!J49&lt;&gt;"",NDD!$J$49&lt;&gt;"No"),NDD!$J$49,"")</f>
        <v/>
      </c>
      <c r="AJ2" s="295" t="str">
        <f>IF(AND(NDD!$C68&lt;&gt;"",NDD!$C96&lt;&gt;""),NDD!$E51&amp;CHAR(10)&amp;NDD!$C68&amp;CHAR(10)&amp;"CONF: "&amp;NDD!$C96,IF(AND(NDD!$C68&lt;&gt;"",NDD!$C96=""),NDD!$E51&amp;CHAR(10)&amp;NDD!$C68,IF(AND(NDD!$C68="",NDD!$C96&lt;&gt;""),NDD!$E51&amp;CHAR(10)&amp;"CONF: "&amp;NDD!$C96,IF(NDD!$E51&lt;&gt;"",NDD!$E51,""))))</f>
        <v/>
      </c>
      <c r="AK2" s="144" t="str">
        <f>IF(NewCSC!BV8&lt;&gt;"",NewCSC!BV8,"")</f>
        <v/>
      </c>
      <c r="AL2" s="144" t="str">
        <f>IF(AND(NDD!$T$44&lt;&gt;"Max depth",AND(NDD!$J$42&lt;&gt;"THERMAL COLORATION",NDD!$J$42&lt;&gt;"DISBONDING",NDD!$J$42&lt;&gt;"LOOSE/MISSING FASTENERS",NDD!$J$42&lt;&gt;"OVERSIZING HOLE",NDD!$J$42&lt;&gt;"RIGGING",NDD!$J$42&lt;&gt;"SYSTEM ERROR",NDD!$J$42&lt;&gt;"ALTERNATE PART",NDD!$J$42&lt;&gt;"JAMMING",NDD!$J$42&lt;&gt;"LEAKAGE",NDD!$J$42&lt;&gt;"BENT",NDD!$J$42&lt;&gt;"BROKEN")),IF(NDD!$Z$44&lt;&gt;"",NDD!$Z$44,""),"")</f>
        <v/>
      </c>
      <c r="AM2" s="144" t="str">
        <f>IF(NDD!T38&lt;&gt;"",NDD!T38,"")</f>
        <v/>
      </c>
      <c r="AN2" s="144" t="str">
        <f>IF(NDD!J17&lt;&gt;"",NDD!J17,"")</f>
        <v/>
      </c>
      <c r="AO2" s="144" t="str">
        <f>IF(NDD!AE41&lt;&gt;"",NDD!AE41,"")</f>
        <v>mm</v>
      </c>
    </row>
  </sheetData>
  <sheetProtection password="CF7A" sheet="1" objects="1" scenarios="1"/>
  <pageMargins left="0.7" right="0.7" top="0.75" bottom="0.75" header="0.3" footer="0.3"/>
  <pageSetup paperSize="9" orientation="portrait" r:id="rId1"/>
  <headerFooter>
    <oddHeader>&amp;C&amp;"Calibri"&amp;10&amp;KFF8C00C2 - Confidential&amp;1#</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DF105"/>
  <sheetViews>
    <sheetView zoomScale="85" zoomScaleNormal="85" workbookViewId="0">
      <selection activeCell="CA11" sqref="CA11:CD11"/>
    </sheetView>
  </sheetViews>
  <sheetFormatPr baseColWidth="10" defaultRowHeight="15" x14ac:dyDescent="0.25"/>
  <cols>
    <col min="1" max="1" width="4.28515625" customWidth="1"/>
    <col min="2" max="40" width="4.28515625" hidden="1" customWidth="1"/>
    <col min="41" max="41" width="5.28515625" hidden="1" customWidth="1"/>
    <col min="42" max="44" width="4.28515625" hidden="1" customWidth="1"/>
    <col min="45" max="45" width="14.42578125" hidden="1" customWidth="1"/>
    <col min="46" max="47" width="4.28515625" hidden="1" customWidth="1"/>
    <col min="48" max="48" width="4.28515625" style="146" hidden="1" customWidth="1"/>
    <col min="49" max="52" width="4.28515625" style="146" customWidth="1"/>
    <col min="53" max="88" width="4.28515625" customWidth="1"/>
    <col min="89" max="95" width="4.28515625" style="97" customWidth="1"/>
    <col min="96" max="97" width="11.28515625" style="97" customWidth="1"/>
    <col min="98" max="98" width="14.7109375" style="97" customWidth="1"/>
    <col min="99" max="110" width="11.42578125" style="97"/>
  </cols>
  <sheetData>
    <row r="1" spans="1:98" x14ac:dyDescent="0.25">
      <c r="A1" s="97"/>
      <c r="B1" s="127"/>
      <c r="C1" s="128"/>
      <c r="D1" s="128"/>
      <c r="E1" s="128"/>
      <c r="F1" s="128"/>
      <c r="G1" s="128"/>
      <c r="H1" s="128"/>
      <c r="I1" s="128"/>
      <c r="J1" s="128"/>
      <c r="K1" s="128"/>
      <c r="L1" s="128"/>
      <c r="M1" s="128"/>
      <c r="N1" s="128"/>
      <c r="O1" s="128"/>
      <c r="P1" s="128"/>
      <c r="Q1" s="128"/>
      <c r="R1" s="128"/>
      <c r="S1" s="128"/>
      <c r="T1" s="65"/>
      <c r="U1" s="65"/>
      <c r="V1" s="65"/>
      <c r="W1" s="65"/>
      <c r="X1" s="65"/>
      <c r="Y1" s="65"/>
      <c r="Z1" s="65"/>
      <c r="AA1" s="65"/>
      <c r="AB1" s="65"/>
      <c r="AC1" s="65"/>
      <c r="AD1" s="65"/>
      <c r="AE1" s="65"/>
      <c r="AF1" s="65"/>
      <c r="AG1" s="65"/>
      <c r="AH1" s="65"/>
      <c r="AI1" s="65"/>
      <c r="AJ1" s="65"/>
      <c r="AK1" s="66"/>
      <c r="AL1" s="97"/>
      <c r="AM1" s="132">
        <f ca="1">IF(AQ1&lt;10,"0"&amp;AQ1,AQ1)</f>
        <v>11</v>
      </c>
      <c r="AN1" s="132">
        <f ca="1">WEEKNUM(AS1)</f>
        <v>47</v>
      </c>
      <c r="AO1" s="132">
        <f ca="1">YEAR(AS1)</f>
        <v>2023</v>
      </c>
      <c r="AP1" s="132"/>
      <c r="AQ1" s="132">
        <f ca="1">MONTH(AS1)</f>
        <v>11</v>
      </c>
      <c r="AR1" s="132"/>
      <c r="AS1" s="147">
        <f ca="1">TODAY()</f>
        <v>45254</v>
      </c>
      <c r="AT1" s="97"/>
      <c r="AU1" s="97"/>
      <c r="AV1" s="187"/>
      <c r="AW1" s="97"/>
      <c r="AX1" s="97"/>
      <c r="AY1" s="97"/>
      <c r="AZ1" s="97"/>
      <c r="BA1" s="127"/>
      <c r="BB1" s="128"/>
      <c r="BC1" s="128"/>
      <c r="BD1" s="128"/>
      <c r="BE1" s="128"/>
      <c r="BF1" s="128"/>
      <c r="BG1" s="128"/>
      <c r="BH1" s="128"/>
      <c r="BI1" s="128"/>
      <c r="BJ1" s="128"/>
      <c r="BK1" s="128"/>
      <c r="BL1" s="128"/>
      <c r="BM1" s="128"/>
      <c r="BN1" s="128"/>
      <c r="BO1" s="128"/>
      <c r="BP1" s="128"/>
      <c r="BQ1" s="128"/>
      <c r="BR1" s="128"/>
      <c r="BS1" s="65"/>
      <c r="BT1" s="65"/>
      <c r="BU1" s="65"/>
      <c r="BV1" s="65"/>
      <c r="BW1" s="65"/>
      <c r="BX1" s="65"/>
      <c r="BY1" s="65"/>
      <c r="BZ1" s="65"/>
      <c r="CA1" s="65"/>
      <c r="CB1" s="65"/>
      <c r="CC1" s="65"/>
      <c r="CD1" s="65"/>
      <c r="CE1" s="65"/>
      <c r="CF1" s="65"/>
      <c r="CG1" s="65"/>
      <c r="CH1" s="65"/>
      <c r="CI1" s="65"/>
      <c r="CJ1" s="66"/>
    </row>
    <row r="2" spans="1:98" x14ac:dyDescent="0.25">
      <c r="A2" s="97"/>
      <c r="B2" s="157"/>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c r="AG2" s="21"/>
      <c r="AH2" s="21"/>
      <c r="AI2" s="21"/>
      <c r="AJ2" s="21"/>
      <c r="AK2" s="70"/>
      <c r="AL2" s="97"/>
      <c r="AM2" s="117"/>
      <c r="AN2" s="97"/>
      <c r="AO2" s="97"/>
      <c r="AP2" s="97"/>
      <c r="AQ2" s="134">
        <v>0</v>
      </c>
      <c r="AR2" s="132"/>
      <c r="AS2" s="133" t="str">
        <f>"CSC-ACL-"&amp;SUBSTITUTE(CA11,"/","-")&amp;"-"&amp;IF(LEN(CE11)&lt;5,LEFT("00000",5-LEN(CE11))&amp;CE11,CE11)&amp;"-"&amp;CH11</f>
        <v>CSC-ACL-ACL-2017-10--00000-</v>
      </c>
      <c r="AT2" s="133"/>
      <c r="AU2" s="133"/>
      <c r="AV2" s="186"/>
      <c r="AW2" s="133"/>
      <c r="AX2" s="133"/>
      <c r="AY2" s="133"/>
      <c r="AZ2" s="133"/>
      <c r="BA2" s="67"/>
      <c r="BB2" s="68"/>
      <c r="BC2" s="68"/>
      <c r="BD2" s="68"/>
      <c r="BE2" s="68"/>
      <c r="BF2" s="68"/>
      <c r="BG2" s="68"/>
      <c r="BH2" s="68"/>
      <c r="BI2" s="68"/>
      <c r="BJ2" s="68"/>
      <c r="BK2" s="68"/>
      <c r="BL2" s="68"/>
      <c r="BM2" s="68"/>
      <c r="BN2" s="68"/>
      <c r="BO2" s="68"/>
      <c r="BP2" s="68"/>
      <c r="BQ2" s="68"/>
      <c r="BR2" s="68"/>
      <c r="BS2" s="68"/>
      <c r="BT2" s="68"/>
      <c r="BU2" s="68"/>
      <c r="BV2" s="68"/>
      <c r="BW2" s="68"/>
      <c r="BX2" s="68"/>
      <c r="BY2" s="68"/>
      <c r="BZ2" s="68"/>
      <c r="CA2" s="68"/>
      <c r="CB2" s="68"/>
      <c r="CC2" s="68"/>
      <c r="CD2" s="68"/>
      <c r="CE2" s="68"/>
      <c r="CF2" s="68"/>
      <c r="CG2" s="68"/>
      <c r="CH2" s="68"/>
      <c r="CI2" s="68"/>
      <c r="CJ2" s="70"/>
      <c r="CK2" s="249"/>
      <c r="CL2" s="249"/>
      <c r="CM2" s="249"/>
      <c r="CN2" s="249"/>
      <c r="CO2" s="249"/>
      <c r="CP2" s="249"/>
      <c r="CQ2" s="249"/>
      <c r="CR2" s="249"/>
      <c r="CS2" s="249"/>
      <c r="CT2" s="249"/>
    </row>
    <row r="3" spans="1:98" x14ac:dyDescent="0.25">
      <c r="A3" s="97"/>
      <c r="B3" s="157"/>
      <c r="C3" s="21"/>
      <c r="D3" s="21"/>
      <c r="E3" s="21"/>
      <c r="F3" s="21"/>
      <c r="G3" s="21"/>
      <c r="H3" s="21"/>
      <c r="I3" s="21"/>
      <c r="J3" s="21"/>
      <c r="K3" s="21"/>
      <c r="L3" s="21"/>
      <c r="M3" s="21"/>
      <c r="N3" s="21"/>
      <c r="O3" s="21"/>
      <c r="P3" s="21"/>
      <c r="Q3" s="21"/>
      <c r="R3" s="21"/>
      <c r="S3" s="21"/>
      <c r="T3" s="21"/>
      <c r="U3" s="577" t="s">
        <v>1060</v>
      </c>
      <c r="V3" s="577"/>
      <c r="W3" s="577"/>
      <c r="X3" s="571"/>
      <c r="Y3" s="571"/>
      <c r="Z3" s="571"/>
      <c r="AA3" s="571"/>
      <c r="AB3" s="571"/>
      <c r="AC3" s="571"/>
      <c r="AD3" s="571"/>
      <c r="AE3" s="571"/>
      <c r="AF3" s="571"/>
      <c r="AG3" s="571"/>
      <c r="AH3" s="571"/>
      <c r="AI3" s="571"/>
      <c r="AJ3" s="571"/>
      <c r="AK3" s="70"/>
      <c r="AL3" s="97"/>
      <c r="AM3" s="97"/>
      <c r="AN3" s="97"/>
      <c r="AO3" s="97"/>
      <c r="AP3" s="97"/>
      <c r="AQ3" s="97"/>
      <c r="AR3" s="97"/>
      <c r="AS3" s="97"/>
      <c r="AT3" s="97"/>
      <c r="AU3" s="97"/>
      <c r="AV3" s="187"/>
      <c r="AW3" s="97"/>
      <c r="AX3" s="97"/>
      <c r="AY3" s="97"/>
      <c r="AZ3" s="97"/>
      <c r="BA3" s="67"/>
      <c r="BB3" s="68"/>
      <c r="BC3" s="68"/>
      <c r="BD3" s="68"/>
      <c r="BE3" s="68"/>
      <c r="BF3" s="68"/>
      <c r="BG3" s="68"/>
      <c r="BH3" s="68"/>
      <c r="BI3" s="68"/>
      <c r="BJ3" s="68"/>
      <c r="BK3" s="68"/>
      <c r="BL3" s="68"/>
      <c r="BM3" s="68"/>
      <c r="BN3" s="68"/>
      <c r="BO3" s="68"/>
      <c r="BP3" s="68"/>
      <c r="BQ3" s="68"/>
      <c r="BR3" s="68"/>
      <c r="BS3" s="68"/>
      <c r="BT3" s="603" t="s">
        <v>1060</v>
      </c>
      <c r="BU3" s="603"/>
      <c r="BV3" s="603"/>
      <c r="BW3" s="606"/>
      <c r="BX3" s="606"/>
      <c r="BY3" s="606"/>
      <c r="BZ3" s="606"/>
      <c r="CA3" s="606"/>
      <c r="CB3" s="606"/>
      <c r="CC3" s="606"/>
      <c r="CD3" s="606"/>
      <c r="CE3" s="606"/>
      <c r="CF3" s="606"/>
      <c r="CG3" s="606"/>
      <c r="CH3" s="606"/>
      <c r="CI3" s="606"/>
      <c r="CJ3" s="70"/>
      <c r="CK3" s="249"/>
      <c r="CL3" s="249"/>
      <c r="CM3" s="249"/>
      <c r="CN3" s="249"/>
      <c r="CO3" s="249"/>
      <c r="CP3" s="249"/>
      <c r="CQ3" s="249"/>
      <c r="CR3" s="249"/>
      <c r="CS3" s="249"/>
      <c r="CT3" s="249"/>
    </row>
    <row r="4" spans="1:98" x14ac:dyDescent="0.25">
      <c r="A4" s="97"/>
      <c r="B4" s="157"/>
      <c r="C4" s="21"/>
      <c r="D4" s="21"/>
      <c r="E4" s="21"/>
      <c r="F4" s="21"/>
      <c r="G4" s="21"/>
      <c r="H4" s="21"/>
      <c r="I4" s="21"/>
      <c r="J4" s="21"/>
      <c r="K4" s="21"/>
      <c r="L4" s="21"/>
      <c r="M4" s="21"/>
      <c r="N4" s="21"/>
      <c r="O4" s="21"/>
      <c r="P4" s="21"/>
      <c r="Q4" s="21"/>
      <c r="R4" s="21"/>
      <c r="S4" s="21"/>
      <c r="T4" s="21"/>
      <c r="U4" s="577" t="s">
        <v>1061</v>
      </c>
      <c r="V4" s="577"/>
      <c r="W4" s="577"/>
      <c r="X4" s="571"/>
      <c r="Y4" s="571"/>
      <c r="Z4" s="571"/>
      <c r="AA4" s="571"/>
      <c r="AB4" s="571"/>
      <c r="AC4" s="571"/>
      <c r="AD4" s="571"/>
      <c r="AE4" s="571"/>
      <c r="AF4" s="571"/>
      <c r="AG4" s="571"/>
      <c r="AH4" s="571"/>
      <c r="AI4" s="571"/>
      <c r="AJ4" s="571"/>
      <c r="AK4" s="70"/>
      <c r="AL4" s="97"/>
      <c r="AM4" s="97"/>
      <c r="AN4" s="97"/>
      <c r="AO4" s="97"/>
      <c r="AP4" s="97"/>
      <c r="AQ4" s="97"/>
      <c r="AR4" s="97"/>
      <c r="AS4" s="97"/>
      <c r="AT4" s="97"/>
      <c r="AU4" s="97"/>
      <c r="AV4" s="187"/>
      <c r="AW4" s="97"/>
      <c r="AX4" s="97"/>
      <c r="AY4" s="97"/>
      <c r="AZ4" s="97"/>
      <c r="BA4" s="67"/>
      <c r="BB4" s="68"/>
      <c r="BC4" s="68"/>
      <c r="BD4" s="68"/>
      <c r="BE4" s="68"/>
      <c r="BF4" s="68"/>
      <c r="BG4" s="68"/>
      <c r="BH4" s="68"/>
      <c r="BI4" s="68"/>
      <c r="BJ4" s="68"/>
      <c r="BK4" s="68"/>
      <c r="BL4" s="68"/>
      <c r="BM4" s="68"/>
      <c r="BN4" s="68"/>
      <c r="BO4" s="68"/>
      <c r="BP4" s="68"/>
      <c r="BQ4" s="68"/>
      <c r="BR4" s="68"/>
      <c r="BS4" s="68"/>
      <c r="BT4" s="603" t="s">
        <v>1061</v>
      </c>
      <c r="BU4" s="603"/>
      <c r="BV4" s="603"/>
      <c r="BW4" s="606"/>
      <c r="BX4" s="606"/>
      <c r="BY4" s="606"/>
      <c r="BZ4" s="606"/>
      <c r="CA4" s="606"/>
      <c r="CB4" s="606"/>
      <c r="CC4" s="606"/>
      <c r="CD4" s="606"/>
      <c r="CE4" s="606"/>
      <c r="CF4" s="606"/>
      <c r="CG4" s="606"/>
      <c r="CH4" s="606"/>
      <c r="CI4" s="606"/>
      <c r="CJ4" s="70"/>
      <c r="CK4" s="249"/>
      <c r="CL4" s="249"/>
      <c r="CM4" s="249"/>
      <c r="CN4" s="249"/>
      <c r="CO4" s="249"/>
      <c r="CP4" s="249"/>
      <c r="CQ4" s="249"/>
      <c r="CR4" s="249"/>
      <c r="CS4" s="249"/>
      <c r="CT4" s="249"/>
    </row>
    <row r="5" spans="1:98" x14ac:dyDescent="0.25">
      <c r="A5" s="97"/>
      <c r="B5" s="578" t="s">
        <v>1879</v>
      </c>
      <c r="C5" s="577"/>
      <c r="D5" s="577"/>
      <c r="E5" s="577"/>
      <c r="F5" s="577"/>
      <c r="G5" s="577"/>
      <c r="H5" s="577"/>
      <c r="I5" s="577"/>
      <c r="J5" s="574"/>
      <c r="K5" s="574"/>
      <c r="L5" s="574"/>
      <c r="M5" s="574"/>
      <c r="N5" s="574"/>
      <c r="O5" s="571"/>
      <c r="P5" s="571"/>
      <c r="Q5" s="571"/>
      <c r="R5" s="571"/>
      <c r="S5" s="571"/>
      <c r="T5" s="21"/>
      <c r="U5" s="577" t="s">
        <v>1067</v>
      </c>
      <c r="V5" s="577"/>
      <c r="W5" s="577"/>
      <c r="X5" s="571"/>
      <c r="Y5" s="571"/>
      <c r="Z5" s="571"/>
      <c r="AA5" s="571"/>
      <c r="AB5" s="571"/>
      <c r="AC5" s="571"/>
      <c r="AD5" s="571"/>
      <c r="AE5" s="571"/>
      <c r="AF5" s="571"/>
      <c r="AG5" s="571"/>
      <c r="AH5" s="571"/>
      <c r="AI5" s="571"/>
      <c r="AJ5" s="571"/>
      <c r="AK5" s="70"/>
      <c r="AL5" s="97"/>
      <c r="AM5" s="97"/>
      <c r="AN5" s="97"/>
      <c r="AO5" s="97"/>
      <c r="AP5" s="97"/>
      <c r="AQ5" s="97"/>
      <c r="AR5" s="97"/>
      <c r="AS5" s="97"/>
      <c r="AT5" s="97"/>
      <c r="AU5" s="97"/>
      <c r="AV5" s="187"/>
      <c r="AW5" s="97"/>
      <c r="AX5" s="97"/>
      <c r="AY5" s="97"/>
      <c r="AZ5" s="97"/>
      <c r="BA5" s="602" t="s">
        <v>1879</v>
      </c>
      <c r="BB5" s="603"/>
      <c r="BC5" s="603"/>
      <c r="BD5" s="603"/>
      <c r="BE5" s="603"/>
      <c r="BF5" s="603"/>
      <c r="BG5" s="603"/>
      <c r="BH5" s="603"/>
      <c r="BI5" s="574"/>
      <c r="BJ5" s="574"/>
      <c r="BK5" s="574"/>
      <c r="BL5" s="574"/>
      <c r="BM5" s="574"/>
      <c r="BN5" s="606"/>
      <c r="BO5" s="606"/>
      <c r="BP5" s="606"/>
      <c r="BQ5" s="606"/>
      <c r="BR5" s="606"/>
      <c r="BS5" s="68"/>
      <c r="BT5" s="603" t="s">
        <v>1067</v>
      </c>
      <c r="BU5" s="603"/>
      <c r="BV5" s="603"/>
      <c r="BW5" s="606"/>
      <c r="BX5" s="606"/>
      <c r="BY5" s="606"/>
      <c r="BZ5" s="606"/>
      <c r="CA5" s="606"/>
      <c r="CB5" s="606"/>
      <c r="CC5" s="606"/>
      <c r="CD5" s="606"/>
      <c r="CE5" s="606"/>
      <c r="CF5" s="606"/>
      <c r="CG5" s="606"/>
      <c r="CH5" s="606"/>
      <c r="CI5" s="606"/>
      <c r="CJ5" s="70"/>
      <c r="CK5" s="249"/>
      <c r="CL5" s="249"/>
      <c r="CM5" s="249"/>
      <c r="CN5" s="249"/>
      <c r="CO5" s="249"/>
      <c r="CP5" s="249"/>
      <c r="CQ5" s="249"/>
      <c r="CR5" s="249"/>
      <c r="CS5" s="249"/>
      <c r="CT5" s="249"/>
    </row>
    <row r="6" spans="1:98" ht="15.75" x14ac:dyDescent="0.25">
      <c r="A6" s="97"/>
      <c r="B6" s="578" t="s">
        <v>1880</v>
      </c>
      <c r="C6" s="577"/>
      <c r="D6" s="577"/>
      <c r="E6" s="577"/>
      <c r="F6" s="577"/>
      <c r="G6" s="577"/>
      <c r="H6" s="577"/>
      <c r="I6" s="577"/>
      <c r="J6" s="575" t="str">
        <f>IF(NDD!Z16&lt;&gt;"",IF(NDD!Z16="TBD",AS1+21,NDD!Z16), "")</f>
        <v/>
      </c>
      <c r="K6" s="575"/>
      <c r="L6" s="575"/>
      <c r="M6" s="575"/>
      <c r="N6" s="575"/>
      <c r="O6" s="576" t="str">
        <f>IF(AND(NDD!Z16&lt;&gt;"",NDD!Z17="4 hours TAT - Service"),NDD!Z16,IF(AND(NDD!Z16&lt;&gt;"",NDD!Z17="48 hours TAT - Service"),NDD!Z16,""))</f>
        <v/>
      </c>
      <c r="P6" s="576"/>
      <c r="Q6" s="576"/>
      <c r="R6" s="576"/>
      <c r="S6" s="576"/>
      <c r="T6" s="21"/>
      <c r="U6" s="577" t="s">
        <v>1066</v>
      </c>
      <c r="V6" s="577"/>
      <c r="W6" s="577"/>
      <c r="X6" s="571"/>
      <c r="Y6" s="571"/>
      <c r="Z6" s="571"/>
      <c r="AA6" s="571"/>
      <c r="AB6" s="571"/>
      <c r="AC6" s="571"/>
      <c r="AD6" s="571"/>
      <c r="AE6" s="571"/>
      <c r="AF6" s="571"/>
      <c r="AG6" s="571"/>
      <c r="AH6" s="571"/>
      <c r="AI6" s="571"/>
      <c r="AJ6" s="571"/>
      <c r="AK6" s="70"/>
      <c r="AL6" s="97"/>
      <c r="AM6" s="97"/>
      <c r="AN6" s="97"/>
      <c r="AO6" s="97"/>
      <c r="AP6" s="97"/>
      <c r="AQ6" s="97"/>
      <c r="AR6" s="97"/>
      <c r="AS6" s="97"/>
      <c r="AT6" s="97"/>
      <c r="AU6" s="97"/>
      <c r="AV6" s="187"/>
      <c r="AW6" s="97"/>
      <c r="AX6" s="97"/>
      <c r="AY6" s="97"/>
      <c r="AZ6" s="97"/>
      <c r="BA6" s="602" t="s">
        <v>1880</v>
      </c>
      <c r="BB6" s="603"/>
      <c r="BC6" s="603"/>
      <c r="BD6" s="603"/>
      <c r="BE6" s="603"/>
      <c r="BF6" s="603"/>
      <c r="BG6" s="603"/>
      <c r="BH6" s="603"/>
      <c r="BI6" s="604" t="s">
        <v>1907</v>
      </c>
      <c r="BJ6" s="604"/>
      <c r="BK6" s="604"/>
      <c r="BL6" s="604"/>
      <c r="BM6" s="604"/>
      <c r="BN6" s="605" t="s">
        <v>1907</v>
      </c>
      <c r="BO6" s="605"/>
      <c r="BP6" s="605"/>
      <c r="BQ6" s="605"/>
      <c r="BR6" s="605"/>
      <c r="BS6" s="68"/>
      <c r="BT6" s="603" t="s">
        <v>1066</v>
      </c>
      <c r="BU6" s="603"/>
      <c r="BV6" s="603"/>
      <c r="BW6" s="606"/>
      <c r="BX6" s="606"/>
      <c r="BY6" s="606"/>
      <c r="BZ6" s="606"/>
      <c r="CA6" s="606"/>
      <c r="CB6" s="606"/>
      <c r="CC6" s="606"/>
      <c r="CD6" s="606"/>
      <c r="CE6" s="606"/>
      <c r="CF6" s="606"/>
      <c r="CG6" s="606"/>
      <c r="CH6" s="606"/>
      <c r="CI6" s="606"/>
      <c r="CJ6" s="70"/>
      <c r="CK6" s="249"/>
      <c r="CL6" s="249"/>
      <c r="CM6" s="249"/>
      <c r="CN6" s="249"/>
      <c r="CO6" s="249"/>
      <c r="CP6" s="249"/>
      <c r="CQ6" s="249"/>
      <c r="CR6" s="249"/>
      <c r="CS6" s="249"/>
      <c r="CT6" s="249"/>
    </row>
    <row r="7" spans="1:98" ht="16.5" thickBot="1" x14ac:dyDescent="0.3">
      <c r="A7" s="97"/>
      <c r="B7" s="572" t="s">
        <v>1893</v>
      </c>
      <c r="C7" s="573"/>
      <c r="D7" s="573"/>
      <c r="E7" s="573"/>
      <c r="F7" s="573"/>
      <c r="G7" s="573"/>
      <c r="H7" s="573"/>
      <c r="I7" s="573"/>
      <c r="J7" s="575" t="str">
        <f>IF(AND(NDD!W19&lt;&gt;"",NDD!Z17="4 hours TAT - Service"),NDD!W19,IF(AND(NDD!W19&lt;&gt;"",NDD!Z17="48 hours TAT - Service"),NDD!W19,""))</f>
        <v/>
      </c>
      <c r="K7" s="575"/>
      <c r="L7" s="575"/>
      <c r="M7" s="575"/>
      <c r="N7" s="575"/>
      <c r="O7" s="576" t="str">
        <f>IF(AND(NDD!AD19&lt;&gt;"",NDD!Z17="4 hours TAT - Service"),NDD!AD19,IF(AND(NDD!AD19&lt;&gt;"",NDD!Z17="48 hours TAT - Service"),NDD!AD19,""))</f>
        <v/>
      </c>
      <c r="P7" s="576"/>
      <c r="Q7" s="576"/>
      <c r="R7" s="576"/>
      <c r="S7" s="576"/>
      <c r="T7" s="158"/>
      <c r="U7" s="158"/>
      <c r="V7" s="158"/>
      <c r="W7" s="158"/>
      <c r="X7" s="158"/>
      <c r="Y7" s="158"/>
      <c r="Z7" s="158"/>
      <c r="AA7" s="158"/>
      <c r="AB7" s="158"/>
      <c r="AC7" s="158"/>
      <c r="AD7" s="158"/>
      <c r="AE7" s="158"/>
      <c r="AF7" s="158"/>
      <c r="AG7" s="158"/>
      <c r="AH7" s="158"/>
      <c r="AI7" s="158"/>
      <c r="AJ7" s="158"/>
      <c r="AK7" s="74"/>
      <c r="AL7" s="97"/>
      <c r="AM7" s="97"/>
      <c r="AN7" s="97"/>
      <c r="AO7" s="97"/>
      <c r="AP7" s="97"/>
      <c r="AQ7" s="97"/>
      <c r="AR7" s="97"/>
      <c r="AS7" s="97"/>
      <c r="AT7" s="97"/>
      <c r="AU7" s="97"/>
      <c r="AV7" s="187"/>
      <c r="AW7" s="97"/>
      <c r="AX7" s="97"/>
      <c r="AY7" s="97"/>
      <c r="AZ7" s="97"/>
      <c r="BA7" s="607" t="s">
        <v>1893</v>
      </c>
      <c r="BB7" s="608"/>
      <c r="BC7" s="608"/>
      <c r="BD7" s="608"/>
      <c r="BE7" s="608"/>
      <c r="BF7" s="608"/>
      <c r="BG7" s="608"/>
      <c r="BH7" s="608"/>
      <c r="BI7" s="604" t="s">
        <v>1907</v>
      </c>
      <c r="BJ7" s="604"/>
      <c r="BK7" s="604"/>
      <c r="BL7" s="604"/>
      <c r="BM7" s="604"/>
      <c r="BN7" s="605" t="s">
        <v>1907</v>
      </c>
      <c r="BO7" s="605"/>
      <c r="BP7" s="605"/>
      <c r="BQ7" s="605"/>
      <c r="BR7" s="605"/>
      <c r="BS7" s="73"/>
      <c r="BT7" s="73"/>
      <c r="BU7" s="73"/>
      <c r="BV7" s="73"/>
      <c r="BW7" s="73"/>
      <c r="BX7" s="73"/>
      <c r="BY7" s="73"/>
      <c r="BZ7" s="73"/>
      <c r="CA7" s="73"/>
      <c r="CB7" s="73"/>
      <c r="CC7" s="73"/>
      <c r="CD7" s="73"/>
      <c r="CE7" s="73"/>
      <c r="CF7" s="73"/>
      <c r="CG7" s="73"/>
      <c r="CH7" s="73"/>
      <c r="CI7" s="73"/>
      <c r="CJ7" s="74"/>
      <c r="CK7" s="249"/>
      <c r="CL7" s="249"/>
      <c r="CM7" s="249"/>
      <c r="CN7" s="249"/>
      <c r="CO7" s="249"/>
      <c r="CP7" s="249"/>
      <c r="CQ7" s="249"/>
      <c r="CR7" s="249"/>
      <c r="CS7" s="249"/>
      <c r="CT7" s="249"/>
    </row>
    <row r="8" spans="1:98" ht="15.75" x14ac:dyDescent="0.25">
      <c r="A8" s="97"/>
      <c r="B8" s="157"/>
      <c r="C8" s="21"/>
      <c r="D8" s="21"/>
      <c r="E8" s="21"/>
      <c r="F8" s="21"/>
      <c r="G8" s="21"/>
      <c r="H8" s="21"/>
      <c r="I8" s="21"/>
      <c r="J8" s="21"/>
      <c r="K8" s="21"/>
      <c r="L8" s="21"/>
      <c r="M8" s="21"/>
      <c r="N8" s="21"/>
      <c r="O8" s="21"/>
      <c r="P8" s="21"/>
      <c r="Q8" s="21"/>
      <c r="R8" s="21"/>
      <c r="S8" s="21"/>
      <c r="T8" s="596" t="s">
        <v>1875</v>
      </c>
      <c r="U8" s="596"/>
      <c r="V8" s="597"/>
      <c r="W8" s="592"/>
      <c r="X8" s="593"/>
      <c r="Y8" s="593"/>
      <c r="Z8" s="593"/>
      <c r="AA8" s="593"/>
      <c r="AB8" s="593"/>
      <c r="AC8" s="593"/>
      <c r="AD8" s="593"/>
      <c r="AE8" s="594"/>
      <c r="AF8" s="21"/>
      <c r="AG8" s="21"/>
      <c r="AH8" s="21"/>
      <c r="AI8" s="21"/>
      <c r="AJ8" s="21"/>
      <c r="AK8" s="70"/>
      <c r="AL8" s="97"/>
      <c r="AM8" s="97"/>
      <c r="AN8" s="97"/>
      <c r="AO8" s="97"/>
      <c r="AP8" s="97"/>
      <c r="AQ8" s="97"/>
      <c r="AR8" s="97"/>
      <c r="AS8" s="97"/>
      <c r="AT8" s="97"/>
      <c r="AU8" s="97"/>
      <c r="AV8" s="187"/>
      <c r="AW8" s="97"/>
      <c r="AX8" s="97"/>
      <c r="AY8" s="97"/>
      <c r="AZ8" s="97"/>
      <c r="BA8" s="67"/>
      <c r="BB8" s="68"/>
      <c r="BC8" s="68"/>
      <c r="BD8" s="68"/>
      <c r="BE8" s="68"/>
      <c r="BF8" s="68"/>
      <c r="BG8" s="68"/>
      <c r="BH8" s="68"/>
      <c r="BI8" s="68"/>
      <c r="BJ8" s="68"/>
      <c r="BK8" s="68"/>
      <c r="BL8" s="68"/>
      <c r="BM8" s="68"/>
      <c r="BN8" s="68"/>
      <c r="BO8" s="68"/>
      <c r="BP8" s="68"/>
      <c r="BQ8" s="68"/>
      <c r="BR8" s="68"/>
      <c r="BS8" s="609" t="s">
        <v>1875</v>
      </c>
      <c r="BT8" s="609"/>
      <c r="BU8" s="610"/>
      <c r="BV8" s="611"/>
      <c r="BW8" s="612"/>
      <c r="BX8" s="612"/>
      <c r="BY8" s="612"/>
      <c r="BZ8" s="612"/>
      <c r="CA8" s="612"/>
      <c r="CB8" s="612"/>
      <c r="CC8" s="612"/>
      <c r="CD8" s="613"/>
      <c r="CE8" s="68"/>
      <c r="CF8" s="68"/>
      <c r="CG8" s="68"/>
      <c r="CH8" s="68"/>
      <c r="CI8" s="68"/>
      <c r="CJ8" s="70"/>
      <c r="CK8" s="249"/>
      <c r="CL8" s="249"/>
      <c r="CM8" s="249"/>
      <c r="CN8" s="249"/>
      <c r="CO8" s="249"/>
      <c r="CP8" s="249"/>
      <c r="CQ8" s="249"/>
      <c r="CR8" s="249"/>
      <c r="CS8" s="249"/>
    </row>
    <row r="9" spans="1:98" x14ac:dyDescent="0.25">
      <c r="A9" s="97"/>
      <c r="B9" s="157"/>
      <c r="C9" s="21"/>
      <c r="D9" s="21"/>
      <c r="E9" s="21"/>
      <c r="F9" s="21"/>
      <c r="G9" s="21"/>
      <c r="H9" s="21"/>
      <c r="I9" s="21"/>
      <c r="J9" s="21"/>
      <c r="K9" s="21"/>
      <c r="L9" s="21"/>
      <c r="M9" s="21"/>
      <c r="N9" s="21"/>
      <c r="O9" s="21"/>
      <c r="P9" s="21"/>
      <c r="Q9" s="21"/>
      <c r="R9" s="21"/>
      <c r="S9" s="21"/>
      <c r="T9" s="21"/>
      <c r="U9" s="21"/>
      <c r="V9" s="21"/>
      <c r="W9" s="21"/>
      <c r="X9" s="21"/>
      <c r="Y9" s="21"/>
      <c r="Z9" s="21"/>
      <c r="AA9" s="21"/>
      <c r="AB9" s="159"/>
      <c r="AC9" s="159"/>
      <c r="AD9" s="159"/>
      <c r="AE9" s="159"/>
      <c r="AF9" s="159"/>
      <c r="AG9" s="159"/>
      <c r="AH9" s="159"/>
      <c r="AI9" s="159"/>
      <c r="AJ9" s="21"/>
      <c r="AK9" s="70"/>
      <c r="AL9" s="97"/>
      <c r="AM9" s="97"/>
      <c r="AN9" s="97"/>
      <c r="AO9" s="97"/>
      <c r="AP9" s="97"/>
      <c r="AQ9" s="97"/>
      <c r="AR9" s="97"/>
      <c r="AS9" s="97"/>
      <c r="AT9" s="97"/>
      <c r="AU9" s="97"/>
      <c r="AV9" s="187"/>
      <c r="AW9" s="97"/>
      <c r="AX9" s="97"/>
      <c r="AY9" s="97"/>
      <c r="AZ9" s="97"/>
      <c r="BA9" s="67"/>
      <c r="BB9" s="68"/>
      <c r="BC9" s="68"/>
      <c r="BD9" s="68"/>
      <c r="BE9" s="68"/>
      <c r="BF9" s="68"/>
      <c r="BG9" s="68"/>
      <c r="BH9" s="68"/>
      <c r="BI9" s="68"/>
      <c r="BJ9" s="68"/>
      <c r="BK9" s="68"/>
      <c r="BL9" s="68"/>
      <c r="BM9" s="68"/>
      <c r="BN9" s="68"/>
      <c r="BO9" s="68"/>
      <c r="BP9" s="68"/>
      <c r="BQ9" s="68"/>
      <c r="BR9" s="68"/>
      <c r="BS9" s="68"/>
      <c r="BT9" s="68"/>
      <c r="BU9" s="68"/>
      <c r="BV9" s="68"/>
      <c r="BW9" s="68"/>
      <c r="BX9" s="68"/>
      <c r="BY9" s="68"/>
      <c r="BZ9" s="68"/>
      <c r="CA9" s="69"/>
      <c r="CB9" s="69"/>
      <c r="CC9" s="69"/>
      <c r="CD9" s="69"/>
      <c r="CE9" s="69"/>
      <c r="CF9" s="69"/>
      <c r="CG9" s="69"/>
      <c r="CH9" s="69"/>
      <c r="CI9" s="68"/>
      <c r="CJ9" s="70"/>
      <c r="CK9" s="249"/>
      <c r="CL9" s="249"/>
      <c r="CM9" s="249"/>
      <c r="CN9" s="249"/>
      <c r="CO9" s="249"/>
      <c r="CP9" s="249"/>
      <c r="CQ9" s="249"/>
      <c r="CR9" s="249"/>
      <c r="CS9" s="249"/>
    </row>
    <row r="10" spans="1:98" x14ac:dyDescent="0.25">
      <c r="A10" s="97"/>
      <c r="B10" s="157"/>
      <c r="C10" s="21"/>
      <c r="D10" s="21"/>
      <c r="E10" s="21"/>
      <c r="F10" s="21"/>
      <c r="G10" s="21"/>
      <c r="H10" s="21"/>
      <c r="I10" s="21"/>
      <c r="J10" s="21"/>
      <c r="K10" s="21"/>
      <c r="L10" s="21"/>
      <c r="M10" s="21"/>
      <c r="N10" s="21"/>
      <c r="O10" s="21"/>
      <c r="P10" s="21"/>
      <c r="Q10" s="21"/>
      <c r="R10" s="21"/>
      <c r="S10" s="21"/>
      <c r="T10" s="21"/>
      <c r="U10" s="21"/>
      <c r="V10" s="21"/>
      <c r="W10" s="21"/>
      <c r="X10" s="21"/>
      <c r="Y10" s="21"/>
      <c r="Z10" s="21"/>
      <c r="AA10" s="21"/>
      <c r="AB10" s="159"/>
      <c r="AC10" s="159"/>
      <c r="AD10" s="159"/>
      <c r="AE10" s="159"/>
      <c r="AF10" s="159"/>
      <c r="AG10" s="159"/>
      <c r="AH10" s="159"/>
      <c r="AI10" s="159"/>
      <c r="AJ10" s="21"/>
      <c r="AK10" s="70"/>
      <c r="AL10" s="97"/>
      <c r="AM10" s="97"/>
      <c r="AN10" s="97"/>
      <c r="AO10" s="97"/>
      <c r="AP10" s="97"/>
      <c r="AQ10" s="97"/>
      <c r="AR10" s="97"/>
      <c r="AS10" s="97"/>
      <c r="AT10" s="97"/>
      <c r="AU10" s="97"/>
      <c r="AV10" s="187"/>
      <c r="AW10" s="97"/>
      <c r="AX10" s="97"/>
      <c r="AY10" s="97"/>
      <c r="AZ10" s="97"/>
      <c r="BA10" s="67"/>
      <c r="BB10" s="68"/>
      <c r="BC10" s="68"/>
      <c r="BD10" s="68"/>
      <c r="BE10" s="68"/>
      <c r="BF10" s="68"/>
      <c r="BG10" s="68"/>
      <c r="BH10" s="68"/>
      <c r="BI10" s="68"/>
      <c r="BJ10" s="68"/>
      <c r="BK10" s="68"/>
      <c r="BL10" s="68"/>
      <c r="BM10" s="68"/>
      <c r="BN10" s="68"/>
      <c r="BO10" s="68"/>
      <c r="BP10" s="68"/>
      <c r="BQ10" s="68"/>
      <c r="BR10" s="68"/>
      <c r="BS10" s="68"/>
      <c r="BT10" s="68"/>
      <c r="BU10" s="68"/>
      <c r="BV10" s="68"/>
      <c r="BW10" s="68"/>
      <c r="BX10" s="68"/>
      <c r="BY10" s="68"/>
      <c r="BZ10" s="68"/>
      <c r="CA10" s="69"/>
      <c r="CB10" s="69"/>
      <c r="CC10" s="69"/>
      <c r="CD10" s="69"/>
      <c r="CE10" s="69"/>
      <c r="CF10" s="69"/>
      <c r="CG10" s="69"/>
      <c r="CH10" s="69"/>
      <c r="CI10" s="68"/>
      <c r="CJ10" s="70"/>
      <c r="CK10" s="249"/>
      <c r="CL10" s="249"/>
      <c r="CM10" s="249"/>
      <c r="CN10" s="249"/>
      <c r="CO10" s="249"/>
      <c r="CP10" s="249"/>
      <c r="CQ10" s="249"/>
      <c r="CR10" s="249"/>
      <c r="CS10" s="249"/>
    </row>
    <row r="11" spans="1:98" ht="15.75" x14ac:dyDescent="0.25">
      <c r="A11" s="97"/>
      <c r="B11" s="157"/>
      <c r="C11" s="577" t="s">
        <v>1060</v>
      </c>
      <c r="D11" s="577"/>
      <c r="E11" s="577"/>
      <c r="F11" s="580"/>
      <c r="G11" s="580"/>
      <c r="H11" s="580"/>
      <c r="I11" s="580"/>
      <c r="J11" s="580"/>
      <c r="K11" s="580"/>
      <c r="L11" s="580"/>
      <c r="M11" s="580"/>
      <c r="N11" s="21"/>
      <c r="O11" s="21"/>
      <c r="P11" s="21"/>
      <c r="Q11" s="21"/>
      <c r="R11" s="21"/>
      <c r="S11" s="21"/>
      <c r="T11" s="21"/>
      <c r="U11" s="21"/>
      <c r="V11" s="23" t="s">
        <v>1070</v>
      </c>
      <c r="W11" s="23"/>
      <c r="X11" s="23"/>
      <c r="Y11" s="23"/>
      <c r="Z11" s="598" t="s">
        <v>1892</v>
      </c>
      <c r="AA11" s="599"/>
      <c r="AB11" s="600" t="str">
        <f ca="1">"ACL/"&amp;$AO$1&amp;"-"&amp;$AM$1&amp;"/"</f>
        <v>ACL/2023-11/</v>
      </c>
      <c r="AC11" s="600"/>
      <c r="AD11" s="600"/>
      <c r="AE11" s="600"/>
      <c r="AF11" s="601"/>
      <c r="AG11" s="601"/>
      <c r="AH11" s="2" t="s">
        <v>49</v>
      </c>
      <c r="AI11" s="1"/>
      <c r="AJ11" s="21"/>
      <c r="AK11" s="70"/>
      <c r="AL11" s="97"/>
      <c r="AM11" s="97"/>
      <c r="AN11" s="97"/>
      <c r="AO11" s="97"/>
      <c r="AP11" s="97"/>
      <c r="AQ11" s="97"/>
      <c r="AR11" s="97"/>
      <c r="AS11" s="97"/>
      <c r="AT11" s="97"/>
      <c r="AU11" s="97"/>
      <c r="AV11" s="187"/>
      <c r="AW11" s="97"/>
      <c r="AX11" s="97"/>
      <c r="AY11" s="97"/>
      <c r="AZ11" s="97"/>
      <c r="BA11" s="67"/>
      <c r="BB11" s="603" t="s">
        <v>1060</v>
      </c>
      <c r="BC11" s="603"/>
      <c r="BD11" s="603"/>
      <c r="BE11" s="614"/>
      <c r="BF11" s="614"/>
      <c r="BG11" s="614"/>
      <c r="BH11" s="614"/>
      <c r="BI11" s="614"/>
      <c r="BJ11" s="614"/>
      <c r="BK11" s="614"/>
      <c r="BL11" s="614"/>
      <c r="BM11" s="68"/>
      <c r="BN11" s="68"/>
      <c r="BO11" s="68"/>
      <c r="BP11" s="68"/>
      <c r="BQ11" s="68"/>
      <c r="BR11" s="68"/>
      <c r="BS11" s="68"/>
      <c r="BT11" s="68"/>
      <c r="BU11" s="4" t="s">
        <v>1070</v>
      </c>
      <c r="BV11" s="4"/>
      <c r="BW11" s="4"/>
      <c r="BX11" s="4"/>
      <c r="BY11" s="615" t="s">
        <v>1892</v>
      </c>
      <c r="BZ11" s="616"/>
      <c r="CA11" s="617" t="s">
        <v>4557</v>
      </c>
      <c r="CB11" s="617"/>
      <c r="CC11" s="617"/>
      <c r="CD11" s="617"/>
      <c r="CE11" s="618"/>
      <c r="CF11" s="618"/>
      <c r="CG11" s="2" t="s">
        <v>49</v>
      </c>
      <c r="CH11" s="3"/>
      <c r="CI11" s="68"/>
      <c r="CJ11" s="70"/>
      <c r="CK11" s="249"/>
      <c r="CL11" s="249"/>
      <c r="CM11" s="249"/>
      <c r="CN11" s="249"/>
      <c r="CO11" s="249"/>
      <c r="CP11" s="249"/>
      <c r="CQ11" s="249"/>
      <c r="CR11" s="249"/>
      <c r="CS11" s="249"/>
    </row>
    <row r="12" spans="1:98" ht="15.75" x14ac:dyDescent="0.25">
      <c r="A12" s="97"/>
      <c r="B12" s="157"/>
      <c r="C12" s="577" t="s">
        <v>1061</v>
      </c>
      <c r="D12" s="577"/>
      <c r="E12" s="577"/>
      <c r="F12" s="581" t="str">
        <f>IF(NDD!Z17="4 hours TAT - Service","AOG",IF(NDD!Z17="48 hours TAT - Service","Workstoppage / Prioritaire",IF(NDD!Z17&lt;&gt;"","Routine / Normal","")))</f>
        <v/>
      </c>
      <c r="G12" s="581"/>
      <c r="H12" s="581"/>
      <c r="I12" s="581"/>
      <c r="J12" s="581"/>
      <c r="K12" s="581"/>
      <c r="L12" s="581"/>
      <c r="M12" s="581"/>
      <c r="N12" s="21"/>
      <c r="O12" s="21"/>
      <c r="P12" s="21"/>
      <c r="Q12" s="21"/>
      <c r="R12" s="21"/>
      <c r="S12" s="21"/>
      <c r="T12" s="21"/>
      <c r="U12" s="21"/>
      <c r="V12" s="577" t="s">
        <v>1069</v>
      </c>
      <c r="W12" s="577"/>
      <c r="X12" s="577"/>
      <c r="Y12" s="577"/>
      <c r="Z12" s="577"/>
      <c r="AA12" s="577"/>
      <c r="AB12" s="587" t="str">
        <f>IF(NDD!AC2&lt;&gt;"",NDD!AC2,"")</f>
        <v/>
      </c>
      <c r="AC12" s="587"/>
      <c r="AD12" s="587"/>
      <c r="AE12" s="587"/>
      <c r="AF12" s="586"/>
      <c r="AG12" s="586"/>
      <c r="AH12" s="586"/>
      <c r="AI12" s="586"/>
      <c r="AJ12" s="21"/>
      <c r="AK12" s="70"/>
      <c r="AL12" s="97"/>
      <c r="AM12" s="97"/>
      <c r="AN12" s="97"/>
      <c r="AO12" s="97"/>
      <c r="AP12" s="97"/>
      <c r="AQ12" s="97"/>
      <c r="AR12" s="97"/>
      <c r="AS12" s="97"/>
      <c r="AT12" s="97"/>
      <c r="AU12" s="97"/>
      <c r="AV12" s="187"/>
      <c r="AW12" s="97"/>
      <c r="AX12" s="97"/>
      <c r="AY12" s="97"/>
      <c r="AZ12" s="97"/>
      <c r="BA12" s="67"/>
      <c r="BB12" s="603" t="s">
        <v>1061</v>
      </c>
      <c r="BC12" s="603"/>
      <c r="BD12" s="603"/>
      <c r="BE12" s="619" t="s">
        <v>1907</v>
      </c>
      <c r="BF12" s="619"/>
      <c r="BG12" s="619"/>
      <c r="BH12" s="619"/>
      <c r="BI12" s="619"/>
      <c r="BJ12" s="619"/>
      <c r="BK12" s="619"/>
      <c r="BL12" s="619"/>
      <c r="BM12" s="68"/>
      <c r="BN12" s="68"/>
      <c r="BO12" s="68"/>
      <c r="BP12" s="68"/>
      <c r="BQ12" s="68"/>
      <c r="BR12" s="68"/>
      <c r="BS12" s="68"/>
      <c r="BT12" s="68"/>
      <c r="BU12" s="603" t="s">
        <v>1069</v>
      </c>
      <c r="BV12" s="603"/>
      <c r="BW12" s="603"/>
      <c r="BX12" s="603"/>
      <c r="BY12" s="603"/>
      <c r="BZ12" s="603"/>
      <c r="CA12" s="620" t="s">
        <v>1907</v>
      </c>
      <c r="CB12" s="620"/>
      <c r="CC12" s="620"/>
      <c r="CD12" s="620"/>
      <c r="CE12" s="621"/>
      <c r="CF12" s="621"/>
      <c r="CG12" s="621"/>
      <c r="CH12" s="621"/>
      <c r="CI12" s="68"/>
      <c r="CJ12" s="70"/>
      <c r="CK12" s="249"/>
      <c r="CL12" s="249"/>
      <c r="CM12" s="249"/>
      <c r="CN12" s="249"/>
      <c r="CO12" s="249"/>
      <c r="CP12" s="249"/>
      <c r="CQ12" s="249"/>
      <c r="CR12" s="249"/>
      <c r="CS12" s="249"/>
    </row>
    <row r="13" spans="1:98" ht="8.25" customHeight="1" x14ac:dyDescent="0.25">
      <c r="A13" s="97"/>
      <c r="B13" s="157"/>
      <c r="C13" s="21"/>
      <c r="D13" s="21"/>
      <c r="E13" s="21"/>
      <c r="F13" s="21"/>
      <c r="G13" s="21"/>
      <c r="H13" s="21"/>
      <c r="I13" s="21"/>
      <c r="J13" s="21"/>
      <c r="K13" s="21"/>
      <c r="L13" s="21"/>
      <c r="M13" s="21"/>
      <c r="N13" s="21"/>
      <c r="O13" s="21"/>
      <c r="P13" s="21"/>
      <c r="Q13" s="21"/>
      <c r="R13" s="21"/>
      <c r="S13" s="21"/>
      <c r="T13" s="21"/>
      <c r="U13" s="21"/>
      <c r="V13" s="21"/>
      <c r="W13" s="21"/>
      <c r="X13" s="21"/>
      <c r="Y13" s="21"/>
      <c r="Z13" s="21"/>
      <c r="AA13" s="21"/>
      <c r="AB13" s="159"/>
      <c r="AC13" s="159"/>
      <c r="AD13" s="159"/>
      <c r="AE13" s="159"/>
      <c r="AF13" s="159"/>
      <c r="AG13" s="159"/>
      <c r="AH13" s="159"/>
      <c r="AI13" s="159"/>
      <c r="AJ13" s="21"/>
      <c r="AK13" s="70"/>
      <c r="AL13" s="97"/>
      <c r="AM13" s="97"/>
      <c r="AN13" s="97"/>
      <c r="AO13" s="97"/>
      <c r="AP13" s="97"/>
      <c r="AQ13" s="97"/>
      <c r="AR13" s="97"/>
      <c r="AS13" s="97"/>
      <c r="AT13" s="97"/>
      <c r="AU13" s="97"/>
      <c r="AV13" s="187"/>
      <c r="AW13" s="97"/>
      <c r="AX13" s="97"/>
      <c r="AY13" s="97"/>
      <c r="AZ13" s="97"/>
      <c r="BA13" s="67"/>
      <c r="BB13" s="68"/>
      <c r="BC13" s="68"/>
      <c r="BD13" s="68"/>
      <c r="BE13" s="68"/>
      <c r="BF13" s="68"/>
      <c r="BG13" s="68"/>
      <c r="BH13" s="68"/>
      <c r="BI13" s="68"/>
      <c r="BJ13" s="68"/>
      <c r="BK13" s="68"/>
      <c r="BL13" s="68"/>
      <c r="BM13" s="68"/>
      <c r="BN13" s="68"/>
      <c r="BO13" s="68"/>
      <c r="BP13" s="68"/>
      <c r="BQ13" s="68"/>
      <c r="BR13" s="68"/>
      <c r="BS13" s="68"/>
      <c r="BT13" s="68"/>
      <c r="BU13" s="68"/>
      <c r="BV13" s="68"/>
      <c r="BW13" s="68"/>
      <c r="BX13" s="68"/>
      <c r="BY13" s="68"/>
      <c r="BZ13" s="68"/>
      <c r="CA13" s="69"/>
      <c r="CB13" s="69"/>
      <c r="CC13" s="69"/>
      <c r="CD13" s="69"/>
      <c r="CE13" s="69"/>
      <c r="CF13" s="69"/>
      <c r="CG13" s="69"/>
      <c r="CH13" s="69"/>
      <c r="CI13" s="68"/>
      <c r="CJ13" s="70"/>
    </row>
    <row r="14" spans="1:98" ht="15.75" thickBot="1" x14ac:dyDescent="0.3">
      <c r="A14" s="97"/>
      <c r="B14" s="160" t="s">
        <v>1053</v>
      </c>
      <c r="C14" s="161"/>
      <c r="D14" s="161"/>
      <c r="E14" s="161"/>
      <c r="F14" s="161"/>
      <c r="G14" s="161"/>
      <c r="H14" s="161"/>
      <c r="I14" s="161"/>
      <c r="J14" s="161"/>
      <c r="K14" s="161"/>
      <c r="L14" s="161"/>
      <c r="M14" s="161"/>
      <c r="N14" s="161"/>
      <c r="O14" s="161"/>
      <c r="P14" s="161"/>
      <c r="Q14" s="161"/>
      <c r="R14" s="161"/>
      <c r="S14" s="161"/>
      <c r="T14" s="161"/>
      <c r="U14" s="161"/>
      <c r="V14" s="161"/>
      <c r="W14" s="161"/>
      <c r="X14" s="161"/>
      <c r="Y14" s="161"/>
      <c r="Z14" s="161"/>
      <c r="AA14" s="161"/>
      <c r="AB14" s="162"/>
      <c r="AC14" s="162"/>
      <c r="AD14" s="162"/>
      <c r="AE14" s="162"/>
      <c r="AF14" s="162"/>
      <c r="AG14" s="162"/>
      <c r="AH14" s="162"/>
      <c r="AI14" s="162"/>
      <c r="AJ14" s="161"/>
      <c r="AK14" s="70"/>
      <c r="AL14" s="97"/>
      <c r="AM14" s="97"/>
      <c r="AN14" s="97"/>
      <c r="AO14" s="97"/>
      <c r="AP14" s="97"/>
      <c r="AQ14" s="97"/>
      <c r="AR14" s="97"/>
      <c r="AS14" s="97"/>
      <c r="AT14" s="97"/>
      <c r="AU14" s="97"/>
      <c r="AV14" s="187"/>
      <c r="AW14" s="97"/>
      <c r="AX14" s="97"/>
      <c r="AY14" s="97"/>
      <c r="AZ14" s="97"/>
      <c r="BA14" s="71" t="s">
        <v>1053</v>
      </c>
      <c r="BB14" s="63"/>
      <c r="BC14" s="63"/>
      <c r="BD14" s="63"/>
      <c r="BE14" s="63"/>
      <c r="BF14" s="63"/>
      <c r="BG14" s="63"/>
      <c r="BH14" s="63"/>
      <c r="BI14" s="63"/>
      <c r="BJ14" s="63"/>
      <c r="BK14" s="63"/>
      <c r="BL14" s="63"/>
      <c r="BM14" s="63"/>
      <c r="BN14" s="63"/>
      <c r="BO14" s="63"/>
      <c r="BP14" s="63"/>
      <c r="BQ14" s="63"/>
      <c r="BR14" s="63"/>
      <c r="BS14" s="63"/>
      <c r="BT14" s="63"/>
      <c r="BU14" s="63"/>
      <c r="BV14" s="63"/>
      <c r="BW14" s="63"/>
      <c r="BX14" s="63"/>
      <c r="BY14" s="63"/>
      <c r="BZ14" s="63"/>
      <c r="CA14" s="64"/>
      <c r="CB14" s="64"/>
      <c r="CC14" s="64"/>
      <c r="CD14" s="64"/>
      <c r="CE14" s="64"/>
      <c r="CF14" s="64"/>
      <c r="CG14" s="64"/>
      <c r="CH14" s="64"/>
      <c r="CI14" s="63"/>
      <c r="CJ14" s="70"/>
    </row>
    <row r="15" spans="1:98" ht="15.75" thickTop="1" x14ac:dyDescent="0.25">
      <c r="A15" s="97"/>
      <c r="B15" s="157"/>
      <c r="C15" s="21"/>
      <c r="D15" s="21"/>
      <c r="E15" s="21"/>
      <c r="F15" s="21"/>
      <c r="G15" s="21"/>
      <c r="H15" s="21"/>
      <c r="I15" s="21"/>
      <c r="J15" s="21"/>
      <c r="K15" s="21"/>
      <c r="L15" s="21"/>
      <c r="M15" s="21"/>
      <c r="N15" s="21"/>
      <c r="O15" s="21"/>
      <c r="P15" s="21"/>
      <c r="Q15" s="21"/>
      <c r="R15" s="21"/>
      <c r="S15" s="21"/>
      <c r="T15" s="21"/>
      <c r="U15" s="21"/>
      <c r="V15" s="21"/>
      <c r="W15" s="21"/>
      <c r="X15" s="21"/>
      <c r="Y15" s="21"/>
      <c r="Z15" s="21"/>
      <c r="AA15" s="21"/>
      <c r="AB15" s="159"/>
      <c r="AC15" s="159"/>
      <c r="AD15" s="159"/>
      <c r="AE15" s="159"/>
      <c r="AF15" s="159"/>
      <c r="AG15" s="159"/>
      <c r="AH15" s="159"/>
      <c r="AI15" s="159"/>
      <c r="AJ15" s="21"/>
      <c r="AK15" s="70"/>
      <c r="AL15" s="97"/>
      <c r="AM15" s="97"/>
      <c r="AN15" s="97"/>
      <c r="AO15" s="97"/>
      <c r="AP15" s="97"/>
      <c r="AQ15" s="97"/>
      <c r="AR15" s="97"/>
      <c r="AS15" s="97"/>
      <c r="AT15" s="97"/>
      <c r="AU15" s="97"/>
      <c r="AV15" s="187"/>
      <c r="AW15" s="97"/>
      <c r="AX15" s="97"/>
      <c r="AY15" s="97"/>
      <c r="AZ15" s="97"/>
      <c r="BA15" s="67"/>
      <c r="BB15" s="68"/>
      <c r="BC15" s="68"/>
      <c r="BD15" s="68"/>
      <c r="BE15" s="68"/>
      <c r="BF15" s="68"/>
      <c r="BG15" s="68"/>
      <c r="BH15" s="68"/>
      <c r="BI15" s="68"/>
      <c r="BJ15" s="68"/>
      <c r="BK15" s="68"/>
      <c r="BL15" s="68"/>
      <c r="BM15" s="68"/>
      <c r="BN15" s="68"/>
      <c r="BO15" s="68"/>
      <c r="BP15" s="68"/>
      <c r="BQ15" s="68"/>
      <c r="BR15" s="68"/>
      <c r="BS15" s="68"/>
      <c r="BT15" s="68"/>
      <c r="BU15" s="68"/>
      <c r="BV15" s="68"/>
      <c r="BW15" s="68"/>
      <c r="BX15" s="68"/>
      <c r="BY15" s="68"/>
      <c r="BZ15" s="68"/>
      <c r="CA15" s="69"/>
      <c r="CB15" s="69"/>
      <c r="CC15" s="69"/>
      <c r="CD15" s="69"/>
      <c r="CE15" s="69"/>
      <c r="CF15" s="69"/>
      <c r="CG15" s="69"/>
      <c r="CH15" s="69"/>
      <c r="CI15" s="68"/>
      <c r="CJ15" s="70"/>
    </row>
    <row r="16" spans="1:98" x14ac:dyDescent="0.25">
      <c r="A16" s="97"/>
      <c r="B16" s="157"/>
      <c r="C16" s="21"/>
      <c r="D16" s="577" t="s">
        <v>1055</v>
      </c>
      <c r="E16" s="577"/>
      <c r="F16" s="577"/>
      <c r="G16" s="577"/>
      <c r="H16" s="579" t="str">
        <f>NDD!D12</f>
        <v>____</v>
      </c>
      <c r="I16" s="579"/>
      <c r="J16" s="579"/>
      <c r="K16" s="579"/>
      <c r="L16" s="579"/>
      <c r="M16" s="579"/>
      <c r="N16" s="579"/>
      <c r="O16" s="579"/>
      <c r="P16" s="21"/>
      <c r="Q16" s="21"/>
      <c r="R16" s="21"/>
      <c r="S16" s="21"/>
      <c r="T16" s="21"/>
      <c r="U16" s="21"/>
      <c r="V16" s="577" t="s">
        <v>1059</v>
      </c>
      <c r="W16" s="577"/>
      <c r="X16" s="577"/>
      <c r="Y16" s="577"/>
      <c r="Z16" s="577"/>
      <c r="AA16" s="577"/>
      <c r="AB16" s="582"/>
      <c r="AC16" s="582"/>
      <c r="AD16" s="582"/>
      <c r="AE16" s="582"/>
      <c r="AF16" s="582"/>
      <c r="AG16" s="582"/>
      <c r="AH16" s="582"/>
      <c r="AI16" s="582"/>
      <c r="AJ16" s="21"/>
      <c r="AK16" s="70"/>
      <c r="AL16" s="97"/>
      <c r="AM16" s="97"/>
      <c r="AN16" s="97"/>
      <c r="AO16" s="97"/>
      <c r="AP16" s="97"/>
      <c r="AQ16" s="97"/>
      <c r="AR16" s="97"/>
      <c r="AS16" s="97"/>
      <c r="AT16" s="97"/>
      <c r="AU16" s="97"/>
      <c r="AV16" s="187"/>
      <c r="AW16" s="97"/>
      <c r="AX16" s="97"/>
      <c r="AY16" s="97"/>
      <c r="AZ16" s="97"/>
      <c r="BA16" s="67"/>
      <c r="BB16" s="68"/>
      <c r="BC16" s="603" t="s">
        <v>1055</v>
      </c>
      <c r="BD16" s="603"/>
      <c r="BE16" s="603"/>
      <c r="BF16" s="603"/>
      <c r="BG16" s="622" t="s">
        <v>3817</v>
      </c>
      <c r="BH16" s="622"/>
      <c r="BI16" s="622"/>
      <c r="BJ16" s="622"/>
      <c r="BK16" s="622"/>
      <c r="BL16" s="622"/>
      <c r="BM16" s="622"/>
      <c r="BN16" s="622"/>
      <c r="BO16" s="68"/>
      <c r="BP16" s="68"/>
      <c r="BQ16" s="68"/>
      <c r="BR16" s="68"/>
      <c r="BS16" s="68"/>
      <c r="BT16" s="68"/>
      <c r="BU16" s="603" t="s">
        <v>1059</v>
      </c>
      <c r="BV16" s="603"/>
      <c r="BW16" s="603"/>
      <c r="BX16" s="603"/>
      <c r="BY16" s="603"/>
      <c r="BZ16" s="603"/>
      <c r="CA16" s="623"/>
      <c r="CB16" s="623"/>
      <c r="CC16" s="623"/>
      <c r="CD16" s="623"/>
      <c r="CE16" s="623"/>
      <c r="CF16" s="623"/>
      <c r="CG16" s="623"/>
      <c r="CH16" s="623"/>
      <c r="CI16" s="68"/>
      <c r="CJ16" s="70"/>
    </row>
    <row r="17" spans="1:98" x14ac:dyDescent="0.25">
      <c r="A17" s="97"/>
      <c r="B17" s="157"/>
      <c r="C17" s="21"/>
      <c r="D17" s="577" t="s">
        <v>1056</v>
      </c>
      <c r="E17" s="577"/>
      <c r="F17" s="577"/>
      <c r="G17" s="577"/>
      <c r="H17" s="582"/>
      <c r="I17" s="582"/>
      <c r="J17" s="582"/>
      <c r="K17" s="582"/>
      <c r="L17" s="582"/>
      <c r="M17" s="582"/>
      <c r="N17" s="582"/>
      <c r="O17" s="582"/>
      <c r="P17" s="21"/>
      <c r="Q17" s="21"/>
      <c r="R17" s="21"/>
      <c r="S17" s="21"/>
      <c r="T17" s="21"/>
      <c r="U17" s="21"/>
      <c r="V17" s="21"/>
      <c r="W17" s="21"/>
      <c r="X17" s="21"/>
      <c r="Y17" s="21"/>
      <c r="Z17" s="21"/>
      <c r="AA17" s="21"/>
      <c r="AB17" s="159"/>
      <c r="AC17" s="159"/>
      <c r="AD17" s="159"/>
      <c r="AE17" s="159"/>
      <c r="AF17" s="159"/>
      <c r="AG17" s="159"/>
      <c r="AH17" s="159"/>
      <c r="AI17" s="159"/>
      <c r="AJ17" s="21"/>
      <c r="AK17" s="70"/>
      <c r="AL17" s="97"/>
      <c r="AM17" s="97"/>
      <c r="AN17" s="97"/>
      <c r="AO17" s="97"/>
      <c r="AP17" s="97"/>
      <c r="AQ17" s="97"/>
      <c r="AR17" s="97"/>
      <c r="AS17" s="97"/>
      <c r="AT17" s="97"/>
      <c r="AU17" s="97"/>
      <c r="AV17" s="187"/>
      <c r="AW17" s="97"/>
      <c r="AX17" s="97"/>
      <c r="AY17" s="97"/>
      <c r="AZ17" s="97"/>
      <c r="BA17" s="67"/>
      <c r="BB17" s="68"/>
      <c r="BC17" s="603" t="s">
        <v>1056</v>
      </c>
      <c r="BD17" s="603"/>
      <c r="BE17" s="603"/>
      <c r="BF17" s="603"/>
      <c r="BG17" s="624"/>
      <c r="BH17" s="624"/>
      <c r="BI17" s="624"/>
      <c r="BJ17" s="624"/>
      <c r="BK17" s="624"/>
      <c r="BL17" s="624"/>
      <c r="BM17" s="624"/>
      <c r="BN17" s="624"/>
      <c r="BO17" s="68"/>
      <c r="BP17" s="68"/>
      <c r="BQ17" s="68"/>
      <c r="BR17" s="68"/>
      <c r="BS17" s="68"/>
      <c r="BT17" s="68"/>
      <c r="BU17" s="68"/>
      <c r="BV17" s="68"/>
      <c r="BW17" s="68"/>
      <c r="BX17" s="68"/>
      <c r="BY17" s="68"/>
      <c r="BZ17" s="68"/>
      <c r="CA17" s="69"/>
      <c r="CB17" s="69"/>
      <c r="CC17" s="69"/>
      <c r="CD17" s="69"/>
      <c r="CE17" s="69"/>
      <c r="CF17" s="69"/>
      <c r="CG17" s="69"/>
      <c r="CH17" s="69"/>
      <c r="CI17" s="68"/>
      <c r="CJ17" s="70"/>
    </row>
    <row r="18" spans="1:98" ht="15.75" x14ac:dyDescent="0.25">
      <c r="A18" s="97"/>
      <c r="B18" s="157"/>
      <c r="C18" s="21"/>
      <c r="D18" s="577" t="s">
        <v>1057</v>
      </c>
      <c r="E18" s="577"/>
      <c r="F18" s="577"/>
      <c r="G18" s="577"/>
      <c r="H18" s="170" t="str">
        <f>"X"</f>
        <v>X</v>
      </c>
      <c r="I18" s="21"/>
      <c r="J18" s="21"/>
      <c r="K18" s="21"/>
      <c r="L18" s="21"/>
      <c r="M18" s="21"/>
      <c r="N18" s="577" t="s">
        <v>1058</v>
      </c>
      <c r="O18" s="577"/>
      <c r="P18" s="577"/>
      <c r="Q18" s="166"/>
      <c r="R18" s="21"/>
      <c r="S18" s="21"/>
      <c r="T18" s="21"/>
      <c r="U18" s="21"/>
      <c r="V18" s="21"/>
      <c r="W18" s="21"/>
      <c r="X18" s="21"/>
      <c r="Y18" s="21"/>
      <c r="Z18" s="21"/>
      <c r="AA18" s="21"/>
      <c r="AB18" s="159"/>
      <c r="AC18" s="159"/>
      <c r="AD18" s="159"/>
      <c r="AE18" s="159"/>
      <c r="AF18" s="159"/>
      <c r="AG18" s="159"/>
      <c r="AH18" s="159"/>
      <c r="AI18" s="159"/>
      <c r="AJ18" s="21"/>
      <c r="AK18" s="70"/>
      <c r="AL18" s="97"/>
      <c r="AM18" s="97"/>
      <c r="AN18" s="121"/>
      <c r="AO18" s="121"/>
      <c r="AP18" s="121"/>
      <c r="AQ18" s="121"/>
      <c r="AR18" s="121"/>
      <c r="AS18" s="121"/>
      <c r="AT18" s="97"/>
      <c r="AU18" s="97"/>
      <c r="AV18" s="187"/>
      <c r="AW18" s="97"/>
      <c r="AX18" s="97"/>
      <c r="AY18" s="97"/>
      <c r="AZ18" s="97"/>
      <c r="BA18" s="67"/>
      <c r="BB18" s="68"/>
      <c r="BC18" s="603" t="s">
        <v>1057</v>
      </c>
      <c r="BD18" s="603"/>
      <c r="BE18" s="603"/>
      <c r="BF18" s="603"/>
      <c r="BG18" s="168" t="s">
        <v>2061</v>
      </c>
      <c r="BH18" s="68"/>
      <c r="BI18" s="68"/>
      <c r="BJ18" s="68"/>
      <c r="BK18" s="68"/>
      <c r="BL18" s="68"/>
      <c r="BM18" s="603" t="s">
        <v>1058</v>
      </c>
      <c r="BN18" s="603"/>
      <c r="BO18" s="603"/>
      <c r="BP18" s="167"/>
      <c r="BQ18" s="68"/>
      <c r="BR18" s="68"/>
      <c r="BS18" s="68"/>
      <c r="BT18" s="68"/>
      <c r="BU18" s="68"/>
      <c r="BV18" s="68"/>
      <c r="BW18" s="68"/>
      <c r="BX18" s="68"/>
      <c r="BY18" s="68"/>
      <c r="BZ18" s="68"/>
      <c r="CA18" s="69"/>
      <c r="CB18" s="69"/>
      <c r="CC18" s="69"/>
      <c r="CD18" s="69"/>
      <c r="CE18" s="69"/>
      <c r="CF18" s="69"/>
      <c r="CG18" s="69"/>
      <c r="CH18" s="69"/>
      <c r="CI18" s="68"/>
      <c r="CJ18" s="70"/>
    </row>
    <row r="19" spans="1:98" ht="8.25" customHeight="1" thickBot="1" x14ac:dyDescent="0.3">
      <c r="A19" s="97"/>
      <c r="B19" s="157"/>
      <c r="C19" s="21"/>
      <c r="D19" s="21"/>
      <c r="E19" s="21"/>
      <c r="F19" s="21"/>
      <c r="G19" s="21"/>
      <c r="H19" s="21"/>
      <c r="I19" s="21"/>
      <c r="J19" s="21"/>
      <c r="K19" s="21"/>
      <c r="L19" s="21"/>
      <c r="M19" s="21"/>
      <c r="N19" s="21"/>
      <c r="O19" s="21"/>
      <c r="P19" s="21"/>
      <c r="Q19" s="21"/>
      <c r="R19" s="21"/>
      <c r="S19" s="21"/>
      <c r="T19" s="21"/>
      <c r="U19" s="21"/>
      <c r="V19" s="21"/>
      <c r="W19" s="21"/>
      <c r="X19" s="21"/>
      <c r="Y19" s="21"/>
      <c r="Z19" s="21"/>
      <c r="AA19" s="21"/>
      <c r="AB19" s="159"/>
      <c r="AC19" s="159"/>
      <c r="AD19" s="159"/>
      <c r="AE19" s="159"/>
      <c r="AF19" s="159"/>
      <c r="AG19" s="159"/>
      <c r="AH19" s="159"/>
      <c r="AI19" s="159"/>
      <c r="AJ19" s="21"/>
      <c r="AK19" s="70"/>
      <c r="AL19" s="97"/>
      <c r="AM19" s="97"/>
      <c r="AN19" s="97"/>
      <c r="AO19" s="97"/>
      <c r="AP19" s="97"/>
      <c r="AQ19" s="97"/>
      <c r="AR19" s="97"/>
      <c r="AS19" s="97"/>
      <c r="AT19" s="97"/>
      <c r="AU19" s="97"/>
      <c r="AV19" s="187"/>
      <c r="AW19" s="97"/>
      <c r="AX19" s="97"/>
      <c r="AY19" s="97"/>
      <c r="AZ19" s="97"/>
      <c r="BA19" s="67"/>
      <c r="BB19" s="68"/>
      <c r="BC19" s="68"/>
      <c r="BD19" s="68"/>
      <c r="BE19" s="68"/>
      <c r="BF19" s="68"/>
      <c r="BG19" s="184"/>
      <c r="BH19" s="68"/>
      <c r="BI19" s="68"/>
      <c r="BJ19" s="68"/>
      <c r="BK19" s="68"/>
      <c r="BL19" s="68"/>
      <c r="BM19" s="68"/>
      <c r="BN19" s="68"/>
      <c r="BO19" s="68"/>
      <c r="BP19" s="68"/>
      <c r="BQ19" s="68"/>
      <c r="BR19" s="68"/>
      <c r="BS19" s="68"/>
      <c r="BT19" s="68"/>
      <c r="BU19" s="68"/>
      <c r="BV19" s="68"/>
      <c r="BW19" s="68"/>
      <c r="BX19" s="68"/>
      <c r="BY19" s="68"/>
      <c r="BZ19" s="68"/>
      <c r="CA19" s="69"/>
      <c r="CB19" s="69"/>
      <c r="CC19" s="69"/>
      <c r="CD19" s="69"/>
      <c r="CE19" s="69"/>
      <c r="CF19" s="69"/>
      <c r="CG19" s="69"/>
      <c r="CH19" s="69"/>
      <c r="CI19" s="68"/>
      <c r="CJ19" s="70"/>
    </row>
    <row r="20" spans="1:98" ht="16.5" thickTop="1" thickBot="1" x14ac:dyDescent="0.3">
      <c r="A20" s="97"/>
      <c r="B20" s="160" t="s">
        <v>1054</v>
      </c>
      <c r="C20" s="161"/>
      <c r="D20" s="161"/>
      <c r="E20" s="161"/>
      <c r="F20" s="161"/>
      <c r="G20" s="161"/>
      <c r="H20" s="161"/>
      <c r="I20" s="161"/>
      <c r="J20" s="161"/>
      <c r="K20" s="161"/>
      <c r="L20" s="161"/>
      <c r="M20" s="161"/>
      <c r="N20" s="161"/>
      <c r="O20" s="161"/>
      <c r="P20" s="161"/>
      <c r="Q20" s="161"/>
      <c r="R20" s="161"/>
      <c r="S20" s="161"/>
      <c r="T20" s="161"/>
      <c r="U20" s="161"/>
      <c r="V20" s="161"/>
      <c r="W20" s="161"/>
      <c r="X20" s="161"/>
      <c r="Y20" s="161"/>
      <c r="Z20" s="161"/>
      <c r="AA20" s="161"/>
      <c r="AB20" s="162"/>
      <c r="AC20" s="162"/>
      <c r="AD20" s="162"/>
      <c r="AE20" s="162"/>
      <c r="AF20" s="162"/>
      <c r="AG20" s="162"/>
      <c r="AH20" s="162"/>
      <c r="AI20" s="162"/>
      <c r="AJ20" s="161"/>
      <c r="AK20" s="70"/>
      <c r="AL20" s="97"/>
      <c r="AM20" s="97"/>
      <c r="AN20" s="97"/>
      <c r="AO20" s="97"/>
      <c r="AP20" s="97"/>
      <c r="AQ20" s="97"/>
      <c r="AR20" s="97"/>
      <c r="AS20" s="97"/>
      <c r="AT20" s="97"/>
      <c r="AU20" s="97"/>
      <c r="AV20" s="187"/>
      <c r="AW20" s="97"/>
      <c r="AX20" s="97"/>
      <c r="AY20" s="97"/>
      <c r="AZ20" s="97"/>
      <c r="BA20" s="71" t="s">
        <v>1054</v>
      </c>
      <c r="BB20" s="63"/>
      <c r="BC20" s="63"/>
      <c r="BD20" s="63"/>
      <c r="BE20" s="63"/>
      <c r="BF20" s="63"/>
      <c r="BG20" s="181"/>
      <c r="BH20" s="63"/>
      <c r="BI20" s="63"/>
      <c r="BJ20" s="63"/>
      <c r="BK20" s="63"/>
      <c r="BL20" s="63"/>
      <c r="BM20" s="63"/>
      <c r="BN20" s="63"/>
      <c r="BO20" s="63"/>
      <c r="BP20" s="63"/>
      <c r="BQ20" s="63"/>
      <c r="BR20" s="63"/>
      <c r="BS20" s="63"/>
      <c r="BT20" s="63"/>
      <c r="BU20" s="63"/>
      <c r="BV20" s="63"/>
      <c r="BW20" s="63"/>
      <c r="BX20" s="63"/>
      <c r="BY20" s="63"/>
      <c r="BZ20" s="63"/>
      <c r="CA20" s="64"/>
      <c r="CB20" s="64"/>
      <c r="CC20" s="64"/>
      <c r="CD20" s="64"/>
      <c r="CE20" s="64"/>
      <c r="CF20" s="64"/>
      <c r="CG20" s="64"/>
      <c r="CH20" s="64"/>
      <c r="CI20" s="63"/>
      <c r="CJ20" s="70"/>
      <c r="CL20" s="148" t="s">
        <v>1877</v>
      </c>
      <c r="CM20" s="129"/>
      <c r="CN20" s="129"/>
      <c r="CO20" s="129"/>
      <c r="CP20" s="129"/>
      <c r="CQ20" s="129"/>
      <c r="CR20" s="129"/>
      <c r="CS20" s="129"/>
      <c r="CT20" s="149"/>
    </row>
    <row r="21" spans="1:98" ht="8.25" customHeight="1" thickTop="1" x14ac:dyDescent="0.25">
      <c r="A21" s="97"/>
      <c r="B21" s="157"/>
      <c r="C21" s="21"/>
      <c r="D21" s="21"/>
      <c r="E21" s="21"/>
      <c r="F21" s="21"/>
      <c r="G21" s="21"/>
      <c r="H21" s="21"/>
      <c r="I21" s="21"/>
      <c r="J21" s="21"/>
      <c r="K21" s="21"/>
      <c r="L21" s="21"/>
      <c r="M21" s="21"/>
      <c r="N21" s="21"/>
      <c r="O21" s="21"/>
      <c r="P21" s="21"/>
      <c r="Q21" s="21"/>
      <c r="R21" s="21"/>
      <c r="S21" s="21"/>
      <c r="T21" s="21"/>
      <c r="U21" s="21"/>
      <c r="V21" s="21"/>
      <c r="W21" s="21"/>
      <c r="X21" s="21"/>
      <c r="Y21" s="21"/>
      <c r="Z21" s="21"/>
      <c r="AA21" s="21"/>
      <c r="AB21" s="159"/>
      <c r="AC21" s="159"/>
      <c r="AD21" s="159"/>
      <c r="AE21" s="159"/>
      <c r="AF21" s="159"/>
      <c r="AG21" s="159"/>
      <c r="AH21" s="159"/>
      <c r="AI21" s="159"/>
      <c r="AJ21" s="21"/>
      <c r="AK21" s="70"/>
      <c r="AL21" s="97"/>
      <c r="AM21" s="97"/>
      <c r="AN21" s="97"/>
      <c r="AO21" s="97"/>
      <c r="AP21" s="97"/>
      <c r="AQ21" s="97"/>
      <c r="AR21" s="97"/>
      <c r="AS21" s="97"/>
      <c r="AT21" s="97"/>
      <c r="AU21" s="97"/>
      <c r="AV21" s="187"/>
      <c r="AW21" s="97"/>
      <c r="AX21" s="97"/>
      <c r="AY21" s="97"/>
      <c r="AZ21" s="97"/>
      <c r="BA21" s="67"/>
      <c r="BB21" s="68"/>
      <c r="BC21" s="68"/>
      <c r="BD21" s="68"/>
      <c r="BE21" s="68"/>
      <c r="BF21" s="68"/>
      <c r="BG21" s="184"/>
      <c r="BH21" s="68"/>
      <c r="BI21" s="68"/>
      <c r="BJ21" s="68"/>
      <c r="BK21" s="68"/>
      <c r="BL21" s="68"/>
      <c r="BM21" s="68"/>
      <c r="BN21" s="68"/>
      <c r="BO21" s="68"/>
      <c r="BP21" s="68"/>
      <c r="BQ21" s="68"/>
      <c r="BR21" s="68"/>
      <c r="BS21" s="68"/>
      <c r="BT21" s="68"/>
      <c r="BU21" s="68"/>
      <c r="BV21" s="68"/>
      <c r="BW21" s="68"/>
      <c r="BX21" s="68"/>
      <c r="BY21" s="68"/>
      <c r="BZ21" s="68"/>
      <c r="CA21" s="69"/>
      <c r="CB21" s="69"/>
      <c r="CC21" s="69"/>
      <c r="CD21" s="69"/>
      <c r="CE21" s="69"/>
      <c r="CF21" s="69"/>
      <c r="CG21" s="69"/>
      <c r="CH21" s="69"/>
      <c r="CI21" s="68"/>
      <c r="CJ21" s="70"/>
      <c r="CL21" s="150"/>
      <c r="CM21" s="151"/>
      <c r="CN21" s="151"/>
      <c r="CO21" s="151"/>
      <c r="CP21" s="151"/>
      <c r="CQ21" s="151"/>
      <c r="CR21" s="151"/>
      <c r="CS21" s="151"/>
      <c r="CT21" s="152"/>
    </row>
    <row r="22" spans="1:98" x14ac:dyDescent="0.25">
      <c r="A22" s="97"/>
      <c r="B22" s="157"/>
      <c r="C22" s="21"/>
      <c r="D22" s="577" t="s">
        <v>1065</v>
      </c>
      <c r="E22" s="577"/>
      <c r="F22" s="577"/>
      <c r="G22" s="577"/>
      <c r="H22" s="571"/>
      <c r="I22" s="571"/>
      <c r="J22" s="571"/>
      <c r="K22" s="571"/>
      <c r="L22" s="571"/>
      <c r="M22" s="571"/>
      <c r="N22" s="571"/>
      <c r="O22" s="571"/>
      <c r="P22" s="21"/>
      <c r="Q22" s="21"/>
      <c r="R22" s="21"/>
      <c r="S22" s="21"/>
      <c r="T22" s="21"/>
      <c r="U22" s="21"/>
      <c r="V22" s="577" t="s">
        <v>1062</v>
      </c>
      <c r="W22" s="577"/>
      <c r="X22" s="577"/>
      <c r="Y22" s="577"/>
      <c r="Z22" s="577"/>
      <c r="AA22" s="577"/>
      <c r="AB22" s="582"/>
      <c r="AC22" s="582"/>
      <c r="AD22" s="582"/>
      <c r="AE22" s="582"/>
      <c r="AF22" s="582"/>
      <c r="AG22" s="582"/>
      <c r="AH22" s="582"/>
      <c r="AI22" s="582"/>
      <c r="AJ22" s="21"/>
      <c r="AK22" s="70"/>
      <c r="AL22" s="97"/>
      <c r="AM22" s="97"/>
      <c r="AN22" s="97"/>
      <c r="AO22" s="97"/>
      <c r="AP22" s="97"/>
      <c r="AQ22" s="97"/>
      <c r="AR22" s="97"/>
      <c r="AS22" s="97"/>
      <c r="AT22" s="97"/>
      <c r="AU22" s="97"/>
      <c r="AV22" s="187"/>
      <c r="AW22" s="97"/>
      <c r="AX22" s="97"/>
      <c r="AY22" s="97"/>
      <c r="AZ22" s="97"/>
      <c r="BA22" s="67"/>
      <c r="BB22" s="68"/>
      <c r="BC22" s="603" t="s">
        <v>1065</v>
      </c>
      <c r="BD22" s="603"/>
      <c r="BE22" s="603"/>
      <c r="BF22" s="603"/>
      <c r="BG22" s="625"/>
      <c r="BH22" s="625"/>
      <c r="BI22" s="625"/>
      <c r="BJ22" s="625"/>
      <c r="BK22" s="625"/>
      <c r="BL22" s="625"/>
      <c r="BM22" s="625"/>
      <c r="BN22" s="625"/>
      <c r="BO22" s="68"/>
      <c r="BP22" s="68"/>
      <c r="BQ22" s="68"/>
      <c r="BR22" s="68"/>
      <c r="BS22" s="68"/>
      <c r="BT22" s="68"/>
      <c r="BU22" s="603" t="s">
        <v>1062</v>
      </c>
      <c r="BV22" s="603"/>
      <c r="BW22" s="603"/>
      <c r="BX22" s="603"/>
      <c r="BY22" s="603"/>
      <c r="BZ22" s="603"/>
      <c r="CA22" s="623"/>
      <c r="CB22" s="623"/>
      <c r="CC22" s="623"/>
      <c r="CD22" s="623"/>
      <c r="CE22" s="623"/>
      <c r="CF22" s="623"/>
      <c r="CG22" s="623"/>
      <c r="CH22" s="623"/>
      <c r="CI22" s="68"/>
      <c r="CJ22" s="70"/>
      <c r="CL22" s="150"/>
      <c r="CM22" s="130"/>
      <c r="CN22" s="151" t="s">
        <v>1881</v>
      </c>
      <c r="CO22" s="151"/>
      <c r="CP22" s="151"/>
      <c r="CQ22" s="151"/>
      <c r="CR22" s="151"/>
      <c r="CS22" s="151"/>
      <c r="CT22" s="152"/>
    </row>
    <row r="23" spans="1:98" x14ac:dyDescent="0.25">
      <c r="A23" s="97"/>
      <c r="B23" s="157"/>
      <c r="C23" s="21"/>
      <c r="D23" s="577" t="s">
        <v>1066</v>
      </c>
      <c r="E23" s="577"/>
      <c r="F23" s="577"/>
      <c r="G23" s="577"/>
      <c r="H23" s="571"/>
      <c r="I23" s="571"/>
      <c r="J23" s="571"/>
      <c r="K23" s="571"/>
      <c r="L23" s="571"/>
      <c r="M23" s="571"/>
      <c r="N23" s="571"/>
      <c r="O23" s="571"/>
      <c r="P23" s="21"/>
      <c r="Q23" s="21"/>
      <c r="R23" s="21"/>
      <c r="S23" s="21"/>
      <c r="T23" s="21"/>
      <c r="U23" s="21"/>
      <c r="V23" s="577" t="s">
        <v>1063</v>
      </c>
      <c r="W23" s="577"/>
      <c r="X23" s="577"/>
      <c r="Y23" s="577"/>
      <c r="Z23" s="577"/>
      <c r="AA23" s="577"/>
      <c r="AB23" s="582"/>
      <c r="AC23" s="582"/>
      <c r="AD23" s="582"/>
      <c r="AE23" s="582"/>
      <c r="AF23" s="582"/>
      <c r="AG23" s="582"/>
      <c r="AH23" s="582"/>
      <c r="AI23" s="582"/>
      <c r="AJ23" s="21"/>
      <c r="AK23" s="70"/>
      <c r="AL23" s="97"/>
      <c r="AM23" s="97"/>
      <c r="AN23" s="97"/>
      <c r="AO23" s="97"/>
      <c r="AP23" s="97"/>
      <c r="AQ23" s="97"/>
      <c r="AR23" s="97"/>
      <c r="AS23" s="97"/>
      <c r="AT23" s="97"/>
      <c r="AU23" s="97"/>
      <c r="AV23" s="187"/>
      <c r="AW23" s="97"/>
      <c r="AX23" s="97"/>
      <c r="AY23" s="97"/>
      <c r="AZ23" s="97"/>
      <c r="BA23" s="67"/>
      <c r="BB23" s="68"/>
      <c r="BC23" s="603" t="s">
        <v>1066</v>
      </c>
      <c r="BD23" s="603"/>
      <c r="BE23" s="603"/>
      <c r="BF23" s="603"/>
      <c r="BG23" s="625"/>
      <c r="BH23" s="625"/>
      <c r="BI23" s="625"/>
      <c r="BJ23" s="625"/>
      <c r="BK23" s="625"/>
      <c r="BL23" s="625"/>
      <c r="BM23" s="625"/>
      <c r="BN23" s="625"/>
      <c r="BO23" s="68"/>
      <c r="BP23" s="68"/>
      <c r="BQ23" s="68"/>
      <c r="BR23" s="68"/>
      <c r="BS23" s="68"/>
      <c r="BT23" s="68"/>
      <c r="BU23" s="603" t="s">
        <v>1063</v>
      </c>
      <c r="BV23" s="603"/>
      <c r="BW23" s="603"/>
      <c r="BX23" s="603"/>
      <c r="BY23" s="603"/>
      <c r="BZ23" s="603"/>
      <c r="CA23" s="623"/>
      <c r="CB23" s="623"/>
      <c r="CC23" s="623"/>
      <c r="CD23" s="623"/>
      <c r="CE23" s="623"/>
      <c r="CF23" s="623"/>
      <c r="CG23" s="623"/>
      <c r="CH23" s="623"/>
      <c r="CI23" s="68"/>
      <c r="CJ23" s="70"/>
      <c r="CL23" s="150"/>
      <c r="CM23" s="122"/>
      <c r="CN23" s="153" t="s">
        <v>1885</v>
      </c>
      <c r="CO23" s="153"/>
      <c r="CP23" s="153"/>
      <c r="CQ23" s="153"/>
      <c r="CR23" s="153"/>
      <c r="CS23" s="151"/>
      <c r="CT23" s="152"/>
    </row>
    <row r="24" spans="1:98" x14ac:dyDescent="0.25">
      <c r="A24" s="97"/>
      <c r="B24" s="157"/>
      <c r="C24" s="21"/>
      <c r="D24" s="577" t="s">
        <v>1067</v>
      </c>
      <c r="E24" s="577"/>
      <c r="F24" s="577"/>
      <c r="G24" s="577"/>
      <c r="H24" s="571"/>
      <c r="I24" s="571"/>
      <c r="J24" s="571"/>
      <c r="K24" s="571"/>
      <c r="L24" s="571"/>
      <c r="M24" s="571"/>
      <c r="N24" s="571"/>
      <c r="O24" s="571"/>
      <c r="P24" s="21"/>
      <c r="Q24" s="21"/>
      <c r="R24" s="21"/>
      <c r="S24" s="21"/>
      <c r="T24" s="21"/>
      <c r="U24" s="21"/>
      <c r="V24" s="21"/>
      <c r="W24" s="21"/>
      <c r="X24" s="21"/>
      <c r="Y24" s="21"/>
      <c r="Z24" s="21"/>
      <c r="AA24" s="21"/>
      <c r="AB24" s="159"/>
      <c r="AC24" s="159"/>
      <c r="AD24" s="159"/>
      <c r="AE24" s="159"/>
      <c r="AF24" s="159"/>
      <c r="AG24" s="159"/>
      <c r="AH24" s="159"/>
      <c r="AI24" s="159"/>
      <c r="AJ24" s="21"/>
      <c r="AK24" s="70"/>
      <c r="AL24" s="97"/>
      <c r="AM24" s="97"/>
      <c r="AN24" s="97"/>
      <c r="AO24" s="97"/>
      <c r="AP24" s="97"/>
      <c r="AQ24" s="97"/>
      <c r="AR24" s="97"/>
      <c r="AS24" s="97"/>
      <c r="AT24" s="97"/>
      <c r="AU24" s="97"/>
      <c r="AV24" s="187"/>
      <c r="AW24" s="97"/>
      <c r="AX24" s="97"/>
      <c r="AY24" s="97"/>
      <c r="AZ24" s="97"/>
      <c r="BA24" s="67"/>
      <c r="BB24" s="68"/>
      <c r="BC24" s="603" t="s">
        <v>1067</v>
      </c>
      <c r="BD24" s="603"/>
      <c r="BE24" s="603"/>
      <c r="BF24" s="603"/>
      <c r="BG24" s="625"/>
      <c r="BH24" s="625"/>
      <c r="BI24" s="625"/>
      <c r="BJ24" s="625"/>
      <c r="BK24" s="625"/>
      <c r="BL24" s="625"/>
      <c r="BM24" s="625"/>
      <c r="BN24" s="625"/>
      <c r="BO24" s="68"/>
      <c r="BP24" s="68"/>
      <c r="BQ24" s="68"/>
      <c r="BR24" s="68"/>
      <c r="BS24" s="68"/>
      <c r="BT24" s="68"/>
      <c r="BU24" s="68"/>
      <c r="BV24" s="68"/>
      <c r="BW24" s="68"/>
      <c r="BX24" s="68"/>
      <c r="BY24" s="68"/>
      <c r="BZ24" s="68"/>
      <c r="CA24" s="69"/>
      <c r="CB24" s="69"/>
      <c r="CC24" s="69"/>
      <c r="CD24" s="69"/>
      <c r="CE24" s="69"/>
      <c r="CF24" s="69"/>
      <c r="CG24" s="69"/>
      <c r="CH24" s="69"/>
      <c r="CI24" s="68"/>
      <c r="CJ24" s="70"/>
      <c r="CL24" s="150"/>
      <c r="CM24" s="131"/>
      <c r="CN24" s="153" t="s">
        <v>1884</v>
      </c>
      <c r="CO24" s="151"/>
      <c r="CP24" s="151"/>
      <c r="CQ24" s="151"/>
      <c r="CR24" s="151"/>
      <c r="CS24" s="151"/>
      <c r="CT24" s="152"/>
    </row>
    <row r="25" spans="1:98" x14ac:dyDescent="0.25">
      <c r="A25" s="97"/>
      <c r="B25" s="157"/>
      <c r="C25" s="21"/>
      <c r="D25" s="577" t="s">
        <v>1068</v>
      </c>
      <c r="E25" s="577"/>
      <c r="F25" s="577"/>
      <c r="G25" s="577"/>
      <c r="H25" s="163"/>
      <c r="I25" s="21"/>
      <c r="J25" s="21"/>
      <c r="K25" s="21"/>
      <c r="L25" s="21"/>
      <c r="M25" s="21"/>
      <c r="N25" s="577" t="s">
        <v>1071</v>
      </c>
      <c r="O25" s="577"/>
      <c r="P25" s="577"/>
      <c r="Q25" s="595"/>
      <c r="R25" s="595"/>
      <c r="S25" s="595"/>
      <c r="T25" s="595"/>
      <c r="U25" s="595"/>
      <c r="V25" s="595"/>
      <c r="W25" s="595"/>
      <c r="X25" s="595"/>
      <c r="Y25" s="21"/>
      <c r="Z25" s="21"/>
      <c r="AA25" s="21"/>
      <c r="AB25" s="159"/>
      <c r="AC25" s="159"/>
      <c r="AD25" s="159"/>
      <c r="AE25" s="159"/>
      <c r="AF25" s="159"/>
      <c r="AG25" s="159"/>
      <c r="AH25" s="159"/>
      <c r="AI25" s="159"/>
      <c r="AJ25" s="21"/>
      <c r="AK25" s="70"/>
      <c r="AL25" s="97"/>
      <c r="AM25" s="97"/>
      <c r="AN25" s="97"/>
      <c r="AO25" s="97"/>
      <c r="AP25" s="97"/>
      <c r="AQ25" s="97"/>
      <c r="AR25" s="97"/>
      <c r="AS25" s="97"/>
      <c r="AT25" s="97"/>
      <c r="AU25" s="97"/>
      <c r="AV25" s="187"/>
      <c r="AW25" s="97"/>
      <c r="AX25" s="97"/>
      <c r="AY25" s="97"/>
      <c r="AZ25" s="97"/>
      <c r="BA25" s="67"/>
      <c r="BB25" s="68"/>
      <c r="BC25" s="603" t="s">
        <v>1068</v>
      </c>
      <c r="BD25" s="603"/>
      <c r="BE25" s="603"/>
      <c r="BF25" s="603"/>
      <c r="BG25" s="188"/>
      <c r="BH25" s="68"/>
      <c r="BI25" s="68"/>
      <c r="BJ25" s="68"/>
      <c r="BK25" s="68"/>
      <c r="BL25" s="68"/>
      <c r="BM25" s="603" t="s">
        <v>1071</v>
      </c>
      <c r="BN25" s="603"/>
      <c r="BO25" s="603"/>
      <c r="BP25" s="626"/>
      <c r="BQ25" s="626"/>
      <c r="BR25" s="626"/>
      <c r="BS25" s="626"/>
      <c r="BT25" s="626"/>
      <c r="BU25" s="626"/>
      <c r="BV25" s="626"/>
      <c r="BW25" s="626"/>
      <c r="BX25" s="68"/>
      <c r="BY25" s="68"/>
      <c r="BZ25" s="68"/>
      <c r="CA25" s="69"/>
      <c r="CB25" s="69"/>
      <c r="CC25" s="69"/>
      <c r="CD25" s="69"/>
      <c r="CE25" s="69"/>
      <c r="CF25" s="69"/>
      <c r="CG25" s="69"/>
      <c r="CH25" s="69"/>
      <c r="CI25" s="68"/>
      <c r="CJ25" s="70"/>
      <c r="CL25" s="150"/>
      <c r="CM25" s="123"/>
      <c r="CN25" s="151" t="s">
        <v>1876</v>
      </c>
      <c r="CO25" s="151"/>
      <c r="CP25" s="151"/>
      <c r="CQ25" s="151"/>
      <c r="CR25" s="151"/>
      <c r="CS25" s="151"/>
      <c r="CT25" s="152"/>
    </row>
    <row r="26" spans="1:98" x14ac:dyDescent="0.25">
      <c r="A26" s="97"/>
      <c r="B26" s="157"/>
      <c r="C26" s="21"/>
      <c r="D26" s="21"/>
      <c r="E26" s="21"/>
      <c r="F26" s="21"/>
      <c r="G26" s="21"/>
      <c r="H26" s="21"/>
      <c r="I26" s="21"/>
      <c r="J26" s="21"/>
      <c r="K26" s="21"/>
      <c r="L26" s="21"/>
      <c r="M26" s="21"/>
      <c r="N26" s="21"/>
      <c r="O26" s="21"/>
      <c r="P26" s="21"/>
      <c r="Q26" s="21"/>
      <c r="R26" s="21"/>
      <c r="S26" s="21"/>
      <c r="T26" s="21"/>
      <c r="U26" s="21"/>
      <c r="V26" s="21"/>
      <c r="W26" s="21"/>
      <c r="X26" s="21"/>
      <c r="Y26" s="21"/>
      <c r="Z26" s="21"/>
      <c r="AA26" s="21"/>
      <c r="AB26" s="159"/>
      <c r="AC26" s="159"/>
      <c r="AD26" s="159"/>
      <c r="AE26" s="159"/>
      <c r="AF26" s="159"/>
      <c r="AG26" s="159"/>
      <c r="AH26" s="159"/>
      <c r="AI26" s="159"/>
      <c r="AJ26" s="21"/>
      <c r="AK26" s="70"/>
      <c r="AL26" s="97"/>
      <c r="AM26" s="97"/>
      <c r="AN26" s="97"/>
      <c r="AO26" s="97"/>
      <c r="AP26" s="97"/>
      <c r="AQ26" s="97"/>
      <c r="AR26" s="97"/>
      <c r="AS26" s="97"/>
      <c r="AT26" s="97"/>
      <c r="AU26" s="97"/>
      <c r="AV26" s="187"/>
      <c r="AW26" s="97"/>
      <c r="AX26" s="97"/>
      <c r="AY26" s="97"/>
      <c r="AZ26" s="97"/>
      <c r="BA26" s="67"/>
      <c r="BB26" s="68"/>
      <c r="BC26" s="68"/>
      <c r="BD26" s="68"/>
      <c r="BE26" s="68"/>
      <c r="BF26" s="68"/>
      <c r="BG26" s="184"/>
      <c r="BH26" s="68"/>
      <c r="BI26" s="68"/>
      <c r="BJ26" s="68"/>
      <c r="BK26" s="68"/>
      <c r="BL26" s="68"/>
      <c r="BM26" s="68"/>
      <c r="BN26" s="68"/>
      <c r="BO26" s="68"/>
      <c r="BP26" s="68"/>
      <c r="BQ26" s="68"/>
      <c r="BR26" s="68"/>
      <c r="BS26" s="68"/>
      <c r="BT26" s="68"/>
      <c r="BU26" s="68"/>
      <c r="BV26" s="68"/>
      <c r="BW26" s="68"/>
      <c r="BX26" s="68"/>
      <c r="BY26" s="68"/>
      <c r="BZ26" s="68"/>
      <c r="CA26" s="69"/>
      <c r="CB26" s="69"/>
      <c r="CC26" s="69"/>
      <c r="CD26" s="69"/>
      <c r="CE26" s="69"/>
      <c r="CF26" s="69"/>
      <c r="CG26" s="69"/>
      <c r="CH26" s="69"/>
      <c r="CI26" s="68"/>
      <c r="CJ26" s="70"/>
      <c r="CL26" s="150"/>
      <c r="CM26" s="124"/>
      <c r="CN26" s="151" t="s">
        <v>1878</v>
      </c>
      <c r="CO26" s="151"/>
      <c r="CP26" s="151"/>
      <c r="CQ26" s="151"/>
      <c r="CR26" s="151"/>
      <c r="CS26" s="151"/>
      <c r="CT26" s="152"/>
    </row>
    <row r="27" spans="1:98" ht="15.75" thickBot="1" x14ac:dyDescent="0.3">
      <c r="A27" s="97"/>
      <c r="B27" s="160" t="s">
        <v>1064</v>
      </c>
      <c r="C27" s="161"/>
      <c r="D27" s="161"/>
      <c r="E27" s="161"/>
      <c r="F27" s="161"/>
      <c r="G27" s="161"/>
      <c r="H27" s="161"/>
      <c r="I27" s="161"/>
      <c r="J27" s="161"/>
      <c r="K27" s="161"/>
      <c r="L27" s="161"/>
      <c r="M27" s="161"/>
      <c r="N27" s="161"/>
      <c r="O27" s="161"/>
      <c r="P27" s="161"/>
      <c r="Q27" s="161"/>
      <c r="R27" s="161"/>
      <c r="S27" s="161"/>
      <c r="T27" s="161"/>
      <c r="U27" s="161"/>
      <c r="V27" s="161"/>
      <c r="W27" s="161"/>
      <c r="X27" s="161"/>
      <c r="Y27" s="161"/>
      <c r="Z27" s="161"/>
      <c r="AA27" s="161"/>
      <c r="AB27" s="162"/>
      <c r="AC27" s="162"/>
      <c r="AD27" s="162"/>
      <c r="AE27" s="162"/>
      <c r="AF27" s="162"/>
      <c r="AG27" s="162"/>
      <c r="AH27" s="162"/>
      <c r="AI27" s="162"/>
      <c r="AJ27" s="161"/>
      <c r="AK27" s="70"/>
      <c r="AL27" s="97"/>
      <c r="AM27" s="97"/>
      <c r="AN27" s="97"/>
      <c r="AO27" s="97"/>
      <c r="AP27" s="97"/>
      <c r="AQ27" s="97"/>
      <c r="AR27" s="97"/>
      <c r="AS27" s="97"/>
      <c r="AT27" s="97"/>
      <c r="AU27" s="97"/>
      <c r="AV27" s="187"/>
      <c r="AW27" s="97"/>
      <c r="AX27" s="97"/>
      <c r="AY27" s="97"/>
      <c r="AZ27" s="97"/>
      <c r="BA27" s="71" t="s">
        <v>1064</v>
      </c>
      <c r="BB27" s="63"/>
      <c r="BC27" s="63"/>
      <c r="BD27" s="63"/>
      <c r="BE27" s="63"/>
      <c r="BF27" s="63"/>
      <c r="BG27" s="181"/>
      <c r="BH27" s="63"/>
      <c r="BI27" s="63"/>
      <c r="BJ27" s="63"/>
      <c r="BK27" s="63"/>
      <c r="BL27" s="63"/>
      <c r="BM27" s="63"/>
      <c r="BN27" s="63"/>
      <c r="BO27" s="63"/>
      <c r="BP27" s="63"/>
      <c r="BQ27" s="63"/>
      <c r="BR27" s="63"/>
      <c r="BS27" s="63"/>
      <c r="BT27" s="63"/>
      <c r="BU27" s="63"/>
      <c r="BV27" s="63"/>
      <c r="BW27" s="63"/>
      <c r="BX27" s="63"/>
      <c r="BY27" s="63"/>
      <c r="BZ27" s="63"/>
      <c r="CA27" s="64"/>
      <c r="CB27" s="64"/>
      <c r="CC27" s="64"/>
      <c r="CD27" s="64"/>
      <c r="CE27" s="64"/>
      <c r="CF27" s="64"/>
      <c r="CG27" s="64"/>
      <c r="CH27" s="64"/>
      <c r="CI27" s="63"/>
      <c r="CJ27" s="70"/>
      <c r="CL27" s="154"/>
      <c r="CM27" s="155"/>
      <c r="CN27" s="155"/>
      <c r="CO27" s="155"/>
      <c r="CP27" s="155"/>
      <c r="CQ27" s="155"/>
      <c r="CR27" s="155"/>
      <c r="CS27" s="155"/>
      <c r="CT27" s="156"/>
    </row>
    <row r="28" spans="1:98" ht="8.25" customHeight="1" thickTop="1" x14ac:dyDescent="0.25">
      <c r="A28" s="97"/>
      <c r="B28" s="157"/>
      <c r="C28" s="21"/>
      <c r="D28" s="21"/>
      <c r="E28" s="21"/>
      <c r="F28" s="21"/>
      <c r="G28" s="21"/>
      <c r="H28" s="159"/>
      <c r="I28" s="159"/>
      <c r="J28" s="159"/>
      <c r="K28" s="159"/>
      <c r="L28" s="159"/>
      <c r="M28" s="159"/>
      <c r="N28" s="159"/>
      <c r="O28" s="159"/>
      <c r="P28" s="21"/>
      <c r="Q28" s="21"/>
      <c r="R28" s="21"/>
      <c r="S28" s="21"/>
      <c r="T28" s="21"/>
      <c r="U28" s="21"/>
      <c r="V28" s="21"/>
      <c r="W28" s="21"/>
      <c r="X28" s="21"/>
      <c r="Y28" s="21"/>
      <c r="Z28" s="21"/>
      <c r="AA28" s="21"/>
      <c r="AB28" s="159"/>
      <c r="AC28" s="159"/>
      <c r="AD28" s="159"/>
      <c r="AE28" s="159"/>
      <c r="AF28" s="159"/>
      <c r="AG28" s="159"/>
      <c r="AH28" s="159"/>
      <c r="AI28" s="159"/>
      <c r="AJ28" s="21"/>
      <c r="AK28" s="70"/>
      <c r="AL28" s="97"/>
      <c r="AM28" s="97"/>
      <c r="AN28" s="97"/>
      <c r="AO28" s="97"/>
      <c r="AP28" s="97"/>
      <c r="AQ28" s="97"/>
      <c r="AR28" s="97"/>
      <c r="AS28" s="97"/>
      <c r="AT28" s="97"/>
      <c r="AU28" s="97"/>
      <c r="AV28" s="187"/>
      <c r="AW28" s="97"/>
      <c r="AX28" s="97"/>
      <c r="AY28" s="97"/>
      <c r="AZ28" s="97"/>
      <c r="BA28" s="67"/>
      <c r="BB28" s="68"/>
      <c r="BC28" s="68"/>
      <c r="BD28" s="68"/>
      <c r="BE28" s="68"/>
      <c r="BF28" s="68"/>
      <c r="BG28" s="177"/>
      <c r="BH28" s="69"/>
      <c r="BI28" s="69"/>
      <c r="BJ28" s="69"/>
      <c r="BK28" s="69"/>
      <c r="BL28" s="69"/>
      <c r="BM28" s="69"/>
      <c r="BN28" s="69"/>
      <c r="BO28" s="68"/>
      <c r="BP28" s="68"/>
      <c r="BQ28" s="68"/>
      <c r="BR28" s="68"/>
      <c r="BS28" s="68"/>
      <c r="BT28" s="68"/>
      <c r="BU28" s="68"/>
      <c r="BV28" s="68"/>
      <c r="BW28" s="68"/>
      <c r="BX28" s="68"/>
      <c r="BY28" s="68"/>
      <c r="BZ28" s="68"/>
      <c r="CA28" s="69"/>
      <c r="CB28" s="69"/>
      <c r="CC28" s="69"/>
      <c r="CD28" s="69"/>
      <c r="CE28" s="69"/>
      <c r="CF28" s="69"/>
      <c r="CG28" s="69"/>
      <c r="CH28" s="69"/>
      <c r="CI28" s="68"/>
      <c r="CJ28" s="70"/>
    </row>
    <row r="29" spans="1:98" ht="15.75" x14ac:dyDescent="0.25">
      <c r="A29" s="97"/>
      <c r="B29" s="157"/>
      <c r="C29" s="21"/>
      <c r="D29" s="577" t="s">
        <v>1072</v>
      </c>
      <c r="E29" s="577"/>
      <c r="F29" s="577"/>
      <c r="G29" s="577"/>
      <c r="H29" s="581" t="str">
        <f>IF(NDD!J16&lt;&gt;"",NDD!J16,"")</f>
        <v/>
      </c>
      <c r="I29" s="581"/>
      <c r="J29" s="581"/>
      <c r="K29" s="581"/>
      <c r="L29" s="581"/>
      <c r="M29" s="581"/>
      <c r="N29" s="581"/>
      <c r="O29" s="581"/>
      <c r="P29" s="21"/>
      <c r="Q29" s="21"/>
      <c r="R29" s="21"/>
      <c r="S29" s="21"/>
      <c r="T29" s="21"/>
      <c r="U29" s="21"/>
      <c r="V29" s="577" t="s">
        <v>1079</v>
      </c>
      <c r="W29" s="577"/>
      <c r="X29" s="577"/>
      <c r="Y29" s="577"/>
      <c r="Z29" s="577"/>
      <c r="AA29" s="577"/>
      <c r="AB29" s="582"/>
      <c r="AC29" s="582"/>
      <c r="AD29" s="582"/>
      <c r="AE29" s="582"/>
      <c r="AF29" s="582"/>
      <c r="AG29" s="582"/>
      <c r="AH29" s="582"/>
      <c r="AI29" s="582"/>
      <c r="AJ29" s="21"/>
      <c r="AK29" s="70"/>
      <c r="AL29" s="97"/>
      <c r="AM29" s="97"/>
      <c r="AN29" s="121"/>
      <c r="AO29" s="121"/>
      <c r="AP29" s="121"/>
      <c r="AQ29" s="121"/>
      <c r="AR29" s="121"/>
      <c r="AS29" s="121"/>
      <c r="AT29" s="97"/>
      <c r="AU29" s="97"/>
      <c r="AV29" s="187"/>
      <c r="AW29" s="97"/>
      <c r="AX29" s="97"/>
      <c r="AY29" s="97"/>
      <c r="AZ29" s="97"/>
      <c r="BA29" s="67"/>
      <c r="BB29" s="68"/>
      <c r="BC29" s="603" t="s">
        <v>1072</v>
      </c>
      <c r="BD29" s="603"/>
      <c r="BE29" s="603"/>
      <c r="BF29" s="603"/>
      <c r="BG29" s="619" t="s">
        <v>1907</v>
      </c>
      <c r="BH29" s="619"/>
      <c r="BI29" s="619"/>
      <c r="BJ29" s="619"/>
      <c r="BK29" s="619"/>
      <c r="BL29" s="619"/>
      <c r="BM29" s="619"/>
      <c r="BN29" s="619"/>
      <c r="BO29" s="68"/>
      <c r="BP29" s="68"/>
      <c r="BQ29" s="68"/>
      <c r="BR29" s="68"/>
      <c r="BS29" s="68"/>
      <c r="BT29" s="68"/>
      <c r="BU29" s="603" t="s">
        <v>1079</v>
      </c>
      <c r="BV29" s="603"/>
      <c r="BW29" s="603"/>
      <c r="BX29" s="603"/>
      <c r="BY29" s="603"/>
      <c r="BZ29" s="603"/>
      <c r="CA29" s="582"/>
      <c r="CB29" s="582"/>
      <c r="CC29" s="582"/>
      <c r="CD29" s="582"/>
      <c r="CE29" s="582"/>
      <c r="CF29" s="582"/>
      <c r="CG29" s="582"/>
      <c r="CH29" s="582"/>
      <c r="CI29" s="68"/>
      <c r="CJ29" s="70"/>
    </row>
    <row r="30" spans="1:98" ht="15.75" x14ac:dyDescent="0.25">
      <c r="A30" s="97"/>
      <c r="B30" s="157"/>
      <c r="C30" s="21"/>
      <c r="D30" s="577" t="s">
        <v>1073</v>
      </c>
      <c r="E30" s="577"/>
      <c r="F30" s="577"/>
      <c r="G30" s="577"/>
      <c r="H30" s="581" t="str">
        <f>IF(NDD!J17&lt;&gt;"",NDD!J17,"")</f>
        <v/>
      </c>
      <c r="I30" s="581"/>
      <c r="J30" s="581"/>
      <c r="K30" s="581"/>
      <c r="L30" s="581"/>
      <c r="M30" s="581"/>
      <c r="N30" s="581"/>
      <c r="O30" s="581"/>
      <c r="P30" s="21"/>
      <c r="Q30" s="21"/>
      <c r="R30" s="21"/>
      <c r="S30" s="21"/>
      <c r="T30" s="21"/>
      <c r="U30" s="21"/>
      <c r="V30" s="577" t="s">
        <v>1080</v>
      </c>
      <c r="W30" s="577"/>
      <c r="X30" s="577"/>
      <c r="Y30" s="577"/>
      <c r="Z30" s="577"/>
      <c r="AA30" s="577"/>
      <c r="AB30" s="581" t="str">
        <f>IF(NDD!J23&lt;&gt;"",NDD!J23,"")</f>
        <v/>
      </c>
      <c r="AC30" s="581"/>
      <c r="AD30" s="581"/>
      <c r="AE30" s="581"/>
      <c r="AF30" s="581"/>
      <c r="AG30" s="581"/>
      <c r="AH30" s="581"/>
      <c r="AI30" s="581"/>
      <c r="AJ30" s="21"/>
      <c r="AK30" s="70"/>
      <c r="AL30" s="97"/>
      <c r="AM30" s="97"/>
      <c r="AN30" s="97"/>
      <c r="AO30" s="97"/>
      <c r="AP30" s="97"/>
      <c r="AQ30" s="97"/>
      <c r="AR30" s="97"/>
      <c r="AS30" s="97"/>
      <c r="AT30" s="97"/>
      <c r="AU30" s="97"/>
      <c r="AV30" s="187"/>
      <c r="AW30" s="97"/>
      <c r="AX30" s="97"/>
      <c r="AY30" s="97"/>
      <c r="AZ30" s="97"/>
      <c r="BA30" s="67"/>
      <c r="BB30" s="68"/>
      <c r="BC30" s="603" t="s">
        <v>1073</v>
      </c>
      <c r="BD30" s="603"/>
      <c r="BE30" s="603"/>
      <c r="BF30" s="603"/>
      <c r="BG30" s="619" t="s">
        <v>1907</v>
      </c>
      <c r="BH30" s="619"/>
      <c r="BI30" s="619"/>
      <c r="BJ30" s="619"/>
      <c r="BK30" s="619"/>
      <c r="BL30" s="619"/>
      <c r="BM30" s="619"/>
      <c r="BN30" s="619"/>
      <c r="BO30" s="68"/>
      <c r="BP30" s="68"/>
      <c r="BQ30" s="68"/>
      <c r="BR30" s="68"/>
      <c r="BS30" s="68"/>
      <c r="BT30" s="68"/>
      <c r="BU30" s="603" t="s">
        <v>1080</v>
      </c>
      <c r="BV30" s="603"/>
      <c r="BW30" s="603"/>
      <c r="BX30" s="603"/>
      <c r="BY30" s="603"/>
      <c r="BZ30" s="603"/>
      <c r="CA30" s="619" t="s">
        <v>1907</v>
      </c>
      <c r="CB30" s="619"/>
      <c r="CC30" s="619"/>
      <c r="CD30" s="619"/>
      <c r="CE30" s="619"/>
      <c r="CF30" s="619"/>
      <c r="CG30" s="619"/>
      <c r="CH30" s="619"/>
      <c r="CI30" s="68"/>
      <c r="CJ30" s="70"/>
    </row>
    <row r="31" spans="1:98" ht="15.75" x14ac:dyDescent="0.25">
      <c r="A31" s="97"/>
      <c r="B31" s="157"/>
      <c r="C31" s="21"/>
      <c r="D31" s="577" t="s">
        <v>1074</v>
      </c>
      <c r="E31" s="577"/>
      <c r="F31" s="577"/>
      <c r="G31" s="577"/>
      <c r="H31" s="586" t="str">
        <f>IF(NDD!J24&lt;&gt;"",NDD!J24,"")</f>
        <v/>
      </c>
      <c r="I31" s="586"/>
      <c r="J31" s="586"/>
      <c r="K31" s="586"/>
      <c r="L31" s="586"/>
      <c r="M31" s="586"/>
      <c r="N31" s="586"/>
      <c r="O31" s="586"/>
      <c r="P31" s="21"/>
      <c r="Q31" s="21"/>
      <c r="R31" s="21"/>
      <c r="S31" s="21"/>
      <c r="T31" s="21"/>
      <c r="U31" s="21"/>
      <c r="V31" s="577" t="s">
        <v>1081</v>
      </c>
      <c r="W31" s="577"/>
      <c r="X31" s="577"/>
      <c r="Y31" s="577"/>
      <c r="Z31" s="577"/>
      <c r="AA31" s="577"/>
      <c r="AB31" s="588" t="str">
        <f>"Technique"</f>
        <v>Technique</v>
      </c>
      <c r="AC31" s="589"/>
      <c r="AD31" s="589"/>
      <c r="AE31" s="589"/>
      <c r="AF31" s="589"/>
      <c r="AG31" s="589"/>
      <c r="AH31" s="589"/>
      <c r="AI31" s="590"/>
      <c r="AJ31" s="21"/>
      <c r="AK31" s="70"/>
      <c r="AL31" s="97"/>
      <c r="AM31" s="97"/>
      <c r="AN31" s="97"/>
      <c r="AO31" s="97"/>
      <c r="AP31" s="97"/>
      <c r="AQ31" s="97"/>
      <c r="AR31" s="97"/>
      <c r="AS31" s="97"/>
      <c r="AT31" s="97"/>
      <c r="AU31" s="97"/>
      <c r="AV31" s="187"/>
      <c r="AW31" s="97"/>
      <c r="AX31" s="97"/>
      <c r="AY31" s="97"/>
      <c r="AZ31" s="97"/>
      <c r="BA31" s="67"/>
      <c r="BB31" s="68"/>
      <c r="BC31" s="603" t="s">
        <v>1074</v>
      </c>
      <c r="BD31" s="603"/>
      <c r="BE31" s="603"/>
      <c r="BF31" s="603"/>
      <c r="BG31" s="621" t="s">
        <v>1907</v>
      </c>
      <c r="BH31" s="621"/>
      <c r="BI31" s="621"/>
      <c r="BJ31" s="621"/>
      <c r="BK31" s="621"/>
      <c r="BL31" s="621"/>
      <c r="BM31" s="621"/>
      <c r="BN31" s="621"/>
      <c r="BO31" s="68"/>
      <c r="BP31" s="68"/>
      <c r="BQ31" s="68"/>
      <c r="BR31" s="68"/>
      <c r="BS31" s="68"/>
      <c r="BT31" s="68"/>
      <c r="BU31" s="603" t="s">
        <v>1081</v>
      </c>
      <c r="BV31" s="603"/>
      <c r="BW31" s="603"/>
      <c r="BX31" s="603"/>
      <c r="BY31" s="603"/>
      <c r="BZ31" s="603"/>
      <c r="CA31" s="627" t="s">
        <v>2062</v>
      </c>
      <c r="CB31" s="628"/>
      <c r="CC31" s="628"/>
      <c r="CD31" s="628"/>
      <c r="CE31" s="628"/>
      <c r="CF31" s="628"/>
      <c r="CG31" s="628"/>
      <c r="CH31" s="629"/>
      <c r="CI31" s="68"/>
      <c r="CJ31" s="70"/>
    </row>
    <row r="32" spans="1:98" x14ac:dyDescent="0.25">
      <c r="A32" s="97"/>
      <c r="B32" s="157"/>
      <c r="C32" s="21"/>
      <c r="D32" s="577" t="s">
        <v>1075</v>
      </c>
      <c r="E32" s="577"/>
      <c r="F32" s="577"/>
      <c r="G32" s="577"/>
      <c r="H32" s="583"/>
      <c r="I32" s="584"/>
      <c r="J32" s="584"/>
      <c r="K32" s="584"/>
      <c r="L32" s="584"/>
      <c r="M32" s="584"/>
      <c r="N32" s="584"/>
      <c r="O32" s="585"/>
      <c r="P32" s="21"/>
      <c r="Q32" s="21"/>
      <c r="R32" s="21"/>
      <c r="S32" s="21"/>
      <c r="T32" s="21"/>
      <c r="U32" s="21"/>
      <c r="V32" s="577" t="s">
        <v>1082</v>
      </c>
      <c r="W32" s="577"/>
      <c r="X32" s="577"/>
      <c r="Y32" s="577"/>
      <c r="Z32" s="577"/>
      <c r="AA32" s="577"/>
      <c r="AB32" s="582"/>
      <c r="AC32" s="582"/>
      <c r="AD32" s="582"/>
      <c r="AE32" s="582"/>
      <c r="AF32" s="582"/>
      <c r="AG32" s="582"/>
      <c r="AH32" s="582"/>
      <c r="AI32" s="582"/>
      <c r="AJ32" s="21"/>
      <c r="AK32" s="70"/>
      <c r="AL32" s="97"/>
      <c r="AM32" s="97"/>
      <c r="AN32" s="97"/>
      <c r="AO32" s="97"/>
      <c r="AP32" s="97"/>
      <c r="AQ32" s="97"/>
      <c r="AR32" s="97"/>
      <c r="AS32" s="97"/>
      <c r="AT32" s="97"/>
      <c r="AU32" s="97"/>
      <c r="AV32" s="187"/>
      <c r="AW32" s="97"/>
      <c r="AX32" s="97"/>
      <c r="AY32" s="97"/>
      <c r="AZ32" s="97"/>
      <c r="BA32" s="67"/>
      <c r="BB32" s="68"/>
      <c r="BC32" s="603" t="s">
        <v>1075</v>
      </c>
      <c r="BD32" s="603"/>
      <c r="BE32" s="603"/>
      <c r="BF32" s="603"/>
      <c r="BG32" s="630"/>
      <c r="BH32" s="631"/>
      <c r="BI32" s="631"/>
      <c r="BJ32" s="631"/>
      <c r="BK32" s="631"/>
      <c r="BL32" s="631"/>
      <c r="BM32" s="631"/>
      <c r="BN32" s="632"/>
      <c r="BO32" s="68"/>
      <c r="BP32" s="68"/>
      <c r="BQ32" s="68"/>
      <c r="BR32" s="68"/>
      <c r="BS32" s="68"/>
      <c r="BT32" s="68"/>
      <c r="BU32" s="603" t="s">
        <v>1082</v>
      </c>
      <c r="BV32" s="603"/>
      <c r="BW32" s="603"/>
      <c r="BX32" s="603"/>
      <c r="BY32" s="603"/>
      <c r="BZ32" s="603"/>
      <c r="CA32" s="624"/>
      <c r="CB32" s="624"/>
      <c r="CC32" s="624"/>
      <c r="CD32" s="624"/>
      <c r="CE32" s="624"/>
      <c r="CF32" s="624"/>
      <c r="CG32" s="624"/>
      <c r="CH32" s="624"/>
      <c r="CI32" s="68"/>
      <c r="CJ32" s="70"/>
    </row>
    <row r="33" spans="1:88" ht="15.75" x14ac:dyDescent="0.25">
      <c r="A33" s="97"/>
      <c r="B33" s="157"/>
      <c r="C33" s="21"/>
      <c r="D33" s="577" t="s">
        <v>1076</v>
      </c>
      <c r="E33" s="577"/>
      <c r="F33" s="577"/>
      <c r="G33" s="577"/>
      <c r="H33" s="586" t="str">
        <f>IF(OR(NDD!M19&lt;&gt;"", NDD!M20&lt;&gt;""),IF(AND(NDD!M20&lt;&gt;"",OR(NDD!Z17="4 hours TAT - Service",NDD!Z17="48 hours TAT - Service")),NDD!J20&amp;"-"&amp;NDD!M20,NDD!J19&amp;"-"&amp;NDD!M19),"")</f>
        <v/>
      </c>
      <c r="I33" s="586"/>
      <c r="J33" s="586"/>
      <c r="K33" s="586"/>
      <c r="L33" s="586"/>
      <c r="M33" s="586"/>
      <c r="N33" s="586"/>
      <c r="O33" s="586"/>
      <c r="P33" s="21"/>
      <c r="Q33" s="21"/>
      <c r="R33" s="21"/>
      <c r="S33" s="21"/>
      <c r="T33" s="21"/>
      <c r="U33" s="21"/>
      <c r="V33" s="21"/>
      <c r="W33" s="21"/>
      <c r="X33" s="21"/>
      <c r="Y33" s="21"/>
      <c r="Z33" s="21"/>
      <c r="AA33" s="21"/>
      <c r="AB33" s="159"/>
      <c r="AC33" s="159"/>
      <c r="AD33" s="159"/>
      <c r="AE33" s="159"/>
      <c r="AF33" s="159"/>
      <c r="AG33" s="159"/>
      <c r="AH33" s="159"/>
      <c r="AI33" s="159"/>
      <c r="AJ33" s="21"/>
      <c r="AK33" s="70"/>
      <c r="AL33" s="97"/>
      <c r="AM33" s="97"/>
      <c r="AN33" s="97"/>
      <c r="AO33" s="97"/>
      <c r="AP33" s="97"/>
      <c r="AQ33" s="97"/>
      <c r="AR33" s="97"/>
      <c r="AS33" s="97"/>
      <c r="AT33" s="97"/>
      <c r="AU33" s="97"/>
      <c r="AV33" s="187"/>
      <c r="AW33" s="97"/>
      <c r="AX33" s="97"/>
      <c r="AY33" s="97"/>
      <c r="AZ33" s="97"/>
      <c r="BA33" s="67"/>
      <c r="BB33" s="68"/>
      <c r="BC33" s="603" t="s">
        <v>1076</v>
      </c>
      <c r="BD33" s="603"/>
      <c r="BE33" s="603"/>
      <c r="BF33" s="603"/>
      <c r="BG33" s="621" t="s">
        <v>1907</v>
      </c>
      <c r="BH33" s="621"/>
      <c r="BI33" s="621"/>
      <c r="BJ33" s="621"/>
      <c r="BK33" s="621"/>
      <c r="BL33" s="621"/>
      <c r="BM33" s="621"/>
      <c r="BN33" s="621"/>
      <c r="BO33" s="68"/>
      <c r="BP33" s="68"/>
      <c r="BQ33" s="68"/>
      <c r="BR33" s="68"/>
      <c r="BS33" s="68"/>
      <c r="BT33" s="68"/>
      <c r="BU33" s="68"/>
      <c r="BV33" s="68"/>
      <c r="BW33" s="68"/>
      <c r="BX33" s="68"/>
      <c r="BY33" s="68"/>
      <c r="BZ33" s="68"/>
      <c r="CA33" s="177"/>
      <c r="CB33" s="159"/>
      <c r="CC33" s="159"/>
      <c r="CD33" s="159"/>
      <c r="CE33" s="159"/>
      <c r="CF33" s="159"/>
      <c r="CG33" s="159"/>
      <c r="CH33" s="159"/>
      <c r="CI33" s="68"/>
      <c r="CJ33" s="70"/>
    </row>
    <row r="34" spans="1:88" ht="15.75" x14ac:dyDescent="0.25">
      <c r="A34" s="97"/>
      <c r="B34" s="157"/>
      <c r="C34" s="21"/>
      <c r="D34" s="577" t="s">
        <v>1077</v>
      </c>
      <c r="E34" s="577"/>
      <c r="F34" s="577"/>
      <c r="G34" s="577"/>
      <c r="H34" s="586" t="str">
        <f>IF(NDD!J18&lt;&gt;"",NDD!J18,"")</f>
        <v/>
      </c>
      <c r="I34" s="586"/>
      <c r="J34" s="586"/>
      <c r="K34" s="586"/>
      <c r="L34" s="586"/>
      <c r="M34" s="586"/>
      <c r="N34" s="586"/>
      <c r="O34" s="586"/>
      <c r="P34" s="21"/>
      <c r="Q34" s="21"/>
      <c r="R34" s="21"/>
      <c r="S34" s="21"/>
      <c r="T34" s="21"/>
      <c r="U34" s="21"/>
      <c r="V34" s="21"/>
      <c r="W34" s="21"/>
      <c r="X34" s="21"/>
      <c r="Y34" s="21"/>
      <c r="Z34" s="21"/>
      <c r="AA34" s="21"/>
      <c r="AB34" s="159"/>
      <c r="AC34" s="159"/>
      <c r="AD34" s="159"/>
      <c r="AE34" s="159"/>
      <c r="AF34" s="159"/>
      <c r="AG34" s="159"/>
      <c r="AH34" s="159"/>
      <c r="AI34" s="159"/>
      <c r="AJ34" s="21"/>
      <c r="AK34" s="70"/>
      <c r="AL34" s="97"/>
      <c r="AM34" s="97"/>
      <c r="AN34" s="97"/>
      <c r="AO34" s="97"/>
      <c r="AP34" s="97"/>
      <c r="AQ34" s="97"/>
      <c r="AR34" s="97"/>
      <c r="AS34" s="97"/>
      <c r="AT34" s="97"/>
      <c r="AU34" s="97"/>
      <c r="AV34" s="187"/>
      <c r="AW34" s="97"/>
      <c r="AX34" s="97"/>
      <c r="AY34" s="97"/>
      <c r="AZ34" s="97"/>
      <c r="BA34" s="67"/>
      <c r="BB34" s="68"/>
      <c r="BC34" s="603" t="s">
        <v>1077</v>
      </c>
      <c r="BD34" s="603"/>
      <c r="BE34" s="603"/>
      <c r="BF34" s="603"/>
      <c r="BG34" s="621" t="s">
        <v>1907</v>
      </c>
      <c r="BH34" s="621"/>
      <c r="BI34" s="621"/>
      <c r="BJ34" s="621"/>
      <c r="BK34" s="621"/>
      <c r="BL34" s="621"/>
      <c r="BM34" s="621"/>
      <c r="BN34" s="621"/>
      <c r="BO34" s="68"/>
      <c r="BP34" s="68"/>
      <c r="BQ34" s="68"/>
      <c r="BR34" s="68"/>
      <c r="BS34" s="68"/>
      <c r="BT34" s="68"/>
      <c r="BU34" s="68"/>
      <c r="BV34" s="68"/>
      <c r="BW34" s="68"/>
      <c r="BX34" s="68"/>
      <c r="BY34" s="68"/>
      <c r="BZ34" s="68"/>
      <c r="CA34" s="177"/>
      <c r="CB34" s="159"/>
      <c r="CC34" s="159"/>
      <c r="CD34" s="159"/>
      <c r="CE34" s="159"/>
      <c r="CF34" s="159"/>
      <c r="CG34" s="159"/>
      <c r="CH34" s="159"/>
      <c r="CI34" s="68"/>
      <c r="CJ34" s="70"/>
    </row>
    <row r="35" spans="1:88" x14ac:dyDescent="0.25">
      <c r="A35" s="97"/>
      <c r="B35" s="157"/>
      <c r="C35" s="21"/>
      <c r="D35" s="577" t="s">
        <v>1078</v>
      </c>
      <c r="E35" s="577"/>
      <c r="F35" s="577"/>
      <c r="G35" s="577"/>
      <c r="H35" s="583"/>
      <c r="I35" s="584"/>
      <c r="J35" s="584"/>
      <c r="K35" s="584"/>
      <c r="L35" s="584"/>
      <c r="M35" s="584"/>
      <c r="N35" s="584"/>
      <c r="O35" s="585"/>
      <c r="P35" s="21"/>
      <c r="Q35" s="21"/>
      <c r="R35" s="21"/>
      <c r="S35" s="21"/>
      <c r="T35" s="21"/>
      <c r="U35" s="21"/>
      <c r="V35" s="21"/>
      <c r="W35" s="21"/>
      <c r="X35" s="21"/>
      <c r="Y35" s="21"/>
      <c r="Z35" s="21"/>
      <c r="AA35" s="21"/>
      <c r="AB35" s="159"/>
      <c r="AC35" s="159"/>
      <c r="AD35" s="159"/>
      <c r="AE35" s="159"/>
      <c r="AF35" s="159"/>
      <c r="AG35" s="159"/>
      <c r="AH35" s="159"/>
      <c r="AI35" s="159"/>
      <c r="AJ35" s="21"/>
      <c r="AK35" s="70"/>
      <c r="AL35" s="97"/>
      <c r="AM35" s="97"/>
      <c r="AN35" s="97"/>
      <c r="AO35" s="97"/>
      <c r="AP35" s="97"/>
      <c r="AQ35" s="97"/>
      <c r="AR35" s="97"/>
      <c r="AS35" s="97"/>
      <c r="AT35" s="97"/>
      <c r="AU35" s="97"/>
      <c r="AV35" s="187"/>
      <c r="AW35" s="97"/>
      <c r="AX35" s="97"/>
      <c r="AY35" s="97"/>
      <c r="AZ35" s="97"/>
      <c r="BA35" s="67"/>
      <c r="BB35" s="68"/>
      <c r="BC35" s="603" t="s">
        <v>1078</v>
      </c>
      <c r="BD35" s="603"/>
      <c r="BE35" s="603"/>
      <c r="BF35" s="603"/>
      <c r="BG35" s="630"/>
      <c r="BH35" s="631"/>
      <c r="BI35" s="631"/>
      <c r="BJ35" s="631"/>
      <c r="BK35" s="631"/>
      <c r="BL35" s="631"/>
      <c r="BM35" s="631"/>
      <c r="BN35" s="632"/>
      <c r="BO35" s="68"/>
      <c r="BP35" s="68"/>
      <c r="BQ35" s="68"/>
      <c r="BR35" s="68"/>
      <c r="BS35" s="68"/>
      <c r="BT35" s="68"/>
      <c r="BU35" s="68"/>
      <c r="BV35" s="68"/>
      <c r="BW35" s="68"/>
      <c r="BX35" s="68"/>
      <c r="BY35" s="68"/>
      <c r="BZ35" s="68"/>
      <c r="CA35" s="177"/>
      <c r="CB35" s="159"/>
      <c r="CC35" s="159"/>
      <c r="CD35" s="159"/>
      <c r="CE35" s="159"/>
      <c r="CF35" s="159"/>
      <c r="CG35" s="159"/>
      <c r="CH35" s="159"/>
      <c r="CI35" s="68"/>
      <c r="CJ35" s="70"/>
    </row>
    <row r="36" spans="1:88" x14ac:dyDescent="0.25">
      <c r="A36" s="97"/>
      <c r="B36" s="157"/>
      <c r="C36" s="21"/>
      <c r="D36" s="21"/>
      <c r="E36" s="21"/>
      <c r="F36" s="21"/>
      <c r="G36" s="21"/>
      <c r="H36" s="159"/>
      <c r="I36" s="159"/>
      <c r="J36" s="159"/>
      <c r="K36" s="159"/>
      <c r="L36" s="159"/>
      <c r="M36" s="159"/>
      <c r="N36" s="159"/>
      <c r="O36" s="159"/>
      <c r="P36" s="21"/>
      <c r="Q36" s="21"/>
      <c r="R36" s="21"/>
      <c r="S36" s="21"/>
      <c r="T36" s="21"/>
      <c r="U36" s="21"/>
      <c r="V36" s="21"/>
      <c r="W36" s="21"/>
      <c r="X36" s="21"/>
      <c r="Y36" s="21"/>
      <c r="Z36" s="21"/>
      <c r="AA36" s="21"/>
      <c r="AB36" s="159"/>
      <c r="AC36" s="159"/>
      <c r="AD36" s="159"/>
      <c r="AE36" s="159"/>
      <c r="AF36" s="159"/>
      <c r="AG36" s="159"/>
      <c r="AH36" s="159"/>
      <c r="AI36" s="159"/>
      <c r="AJ36" s="21"/>
      <c r="AK36" s="70"/>
      <c r="AL36" s="97"/>
      <c r="AM36" s="97"/>
      <c r="AN36" s="97"/>
      <c r="AO36" s="97"/>
      <c r="AP36" s="97"/>
      <c r="AQ36" s="97"/>
      <c r="AR36" s="97"/>
      <c r="AS36" s="97"/>
      <c r="AT36" s="97"/>
      <c r="AU36" s="97"/>
      <c r="AV36" s="187"/>
      <c r="AW36" s="97"/>
      <c r="AX36" s="97"/>
      <c r="AY36" s="97"/>
      <c r="AZ36" s="97"/>
      <c r="BA36" s="67"/>
      <c r="BB36" s="68"/>
      <c r="BC36" s="68"/>
      <c r="BD36" s="68"/>
      <c r="BE36" s="68"/>
      <c r="BF36" s="68"/>
      <c r="BG36" s="177"/>
      <c r="BH36" s="69"/>
      <c r="BI36" s="69"/>
      <c r="BJ36" s="69"/>
      <c r="BK36" s="69"/>
      <c r="BL36" s="69"/>
      <c r="BM36" s="69"/>
      <c r="BN36" s="69"/>
      <c r="BO36" s="68"/>
      <c r="BP36" s="68"/>
      <c r="BQ36" s="68"/>
      <c r="BR36" s="68"/>
      <c r="BS36" s="68"/>
      <c r="BT36" s="68"/>
      <c r="BU36" s="68"/>
      <c r="BV36" s="68"/>
      <c r="BW36" s="68"/>
      <c r="BX36" s="68"/>
      <c r="BY36" s="68"/>
      <c r="BZ36" s="68"/>
      <c r="CA36" s="177"/>
      <c r="CB36" s="159"/>
      <c r="CC36" s="159"/>
      <c r="CD36" s="159"/>
      <c r="CE36" s="159"/>
      <c r="CF36" s="159"/>
      <c r="CG36" s="159"/>
      <c r="CH36" s="159"/>
      <c r="CI36" s="68"/>
      <c r="CJ36" s="70"/>
    </row>
    <row r="37" spans="1:88" ht="15.75" thickBot="1" x14ac:dyDescent="0.3">
      <c r="A37" s="97"/>
      <c r="B37" s="160" t="s">
        <v>1083</v>
      </c>
      <c r="C37" s="161"/>
      <c r="D37" s="161"/>
      <c r="E37" s="161"/>
      <c r="F37" s="161"/>
      <c r="G37" s="161"/>
      <c r="H37" s="162"/>
      <c r="I37" s="162"/>
      <c r="J37" s="162"/>
      <c r="K37" s="162"/>
      <c r="L37" s="162"/>
      <c r="M37" s="162"/>
      <c r="N37" s="162"/>
      <c r="O37" s="162"/>
      <c r="P37" s="161"/>
      <c r="Q37" s="161"/>
      <c r="R37" s="161"/>
      <c r="S37" s="161"/>
      <c r="T37" s="161"/>
      <c r="U37" s="161"/>
      <c r="V37" s="161"/>
      <c r="W37" s="161"/>
      <c r="X37" s="161"/>
      <c r="Y37" s="161"/>
      <c r="Z37" s="161"/>
      <c r="AA37" s="161"/>
      <c r="AB37" s="162"/>
      <c r="AC37" s="162"/>
      <c r="AD37" s="162"/>
      <c r="AE37" s="162"/>
      <c r="AF37" s="162"/>
      <c r="AG37" s="162"/>
      <c r="AH37" s="162"/>
      <c r="AI37" s="162"/>
      <c r="AJ37" s="161"/>
      <c r="AK37" s="70"/>
      <c r="AL37" s="97"/>
      <c r="AM37" s="97"/>
      <c r="AN37" s="97"/>
      <c r="AO37" s="97"/>
      <c r="AP37" s="97"/>
      <c r="AQ37" s="97"/>
      <c r="AR37" s="97"/>
      <c r="AS37" s="97"/>
      <c r="AT37" s="97"/>
      <c r="AU37" s="97"/>
      <c r="AV37" s="187"/>
      <c r="AW37" s="97"/>
      <c r="AX37" s="97"/>
      <c r="AY37" s="97"/>
      <c r="AZ37" s="97"/>
      <c r="BA37" s="71" t="s">
        <v>1083</v>
      </c>
      <c r="BB37" s="63"/>
      <c r="BC37" s="63"/>
      <c r="BD37" s="63"/>
      <c r="BE37" s="63"/>
      <c r="BF37" s="63"/>
      <c r="BG37" s="189"/>
      <c r="BH37" s="64"/>
      <c r="BI37" s="64"/>
      <c r="BJ37" s="64"/>
      <c r="BK37" s="64"/>
      <c r="BL37" s="64"/>
      <c r="BM37" s="64"/>
      <c r="BN37" s="64"/>
      <c r="BO37" s="63"/>
      <c r="BP37" s="63"/>
      <c r="BQ37" s="63"/>
      <c r="BR37" s="63"/>
      <c r="BS37" s="63"/>
      <c r="BT37" s="63"/>
      <c r="BU37" s="63"/>
      <c r="BV37" s="63"/>
      <c r="BW37" s="63"/>
      <c r="BX37" s="63"/>
      <c r="BY37" s="63"/>
      <c r="BZ37" s="63"/>
      <c r="CA37" s="189"/>
      <c r="CB37" s="162"/>
      <c r="CC37" s="162"/>
      <c r="CD37" s="162"/>
      <c r="CE37" s="162"/>
      <c r="CF37" s="162"/>
      <c r="CG37" s="162"/>
      <c r="CH37" s="162"/>
      <c r="CI37" s="63"/>
      <c r="CJ37" s="70"/>
    </row>
    <row r="38" spans="1:88" ht="16.5" thickTop="1" thickBot="1" x14ac:dyDescent="0.3">
      <c r="A38" s="97"/>
      <c r="B38" s="160" t="s">
        <v>1084</v>
      </c>
      <c r="C38" s="161"/>
      <c r="D38" s="161"/>
      <c r="E38" s="161"/>
      <c r="F38" s="161"/>
      <c r="G38" s="161"/>
      <c r="H38" s="162"/>
      <c r="I38" s="162"/>
      <c r="J38" s="162"/>
      <c r="K38" s="162"/>
      <c r="L38" s="162"/>
      <c r="M38" s="162"/>
      <c r="N38" s="162"/>
      <c r="O38" s="162"/>
      <c r="P38" s="161"/>
      <c r="Q38" s="21"/>
      <c r="R38" s="161" t="s">
        <v>1085</v>
      </c>
      <c r="S38" s="161"/>
      <c r="T38" s="161"/>
      <c r="U38" s="161"/>
      <c r="V38" s="161"/>
      <c r="W38" s="161"/>
      <c r="X38" s="161"/>
      <c r="Y38" s="161"/>
      <c r="Z38" s="161"/>
      <c r="AA38" s="161"/>
      <c r="AB38" s="162"/>
      <c r="AC38" s="162"/>
      <c r="AD38" s="162"/>
      <c r="AE38" s="162"/>
      <c r="AF38" s="162"/>
      <c r="AG38" s="162"/>
      <c r="AH38" s="162"/>
      <c r="AI38" s="162"/>
      <c r="AJ38" s="161"/>
      <c r="AK38" s="70"/>
      <c r="AL38" s="97"/>
      <c r="AM38" s="97"/>
      <c r="AN38" s="97"/>
      <c r="AO38" s="97"/>
      <c r="AP38" s="97"/>
      <c r="AQ38" s="97"/>
      <c r="AR38" s="97"/>
      <c r="AS38" s="97"/>
      <c r="AT38" s="97"/>
      <c r="AU38" s="97"/>
      <c r="AV38" s="187"/>
      <c r="AW38" s="97"/>
      <c r="AX38" s="97"/>
      <c r="AY38" s="97"/>
      <c r="AZ38" s="97"/>
      <c r="BA38" s="71" t="s">
        <v>1084</v>
      </c>
      <c r="BB38" s="63"/>
      <c r="BC38" s="63"/>
      <c r="BD38" s="63"/>
      <c r="BE38" s="63"/>
      <c r="BF38" s="63"/>
      <c r="BG38" s="189"/>
      <c r="BH38" s="64"/>
      <c r="BI38" s="64"/>
      <c r="BJ38" s="64"/>
      <c r="BK38" s="64"/>
      <c r="BL38" s="64"/>
      <c r="BM38" s="64"/>
      <c r="BN38" s="64"/>
      <c r="BO38" s="63"/>
      <c r="BP38" s="68"/>
      <c r="BQ38" s="63" t="s">
        <v>1085</v>
      </c>
      <c r="BR38" s="63"/>
      <c r="BS38" s="63"/>
      <c r="BT38" s="63"/>
      <c r="BU38" s="63"/>
      <c r="BV38" s="63"/>
      <c r="BW38" s="63"/>
      <c r="BX38" s="63"/>
      <c r="BY38" s="63"/>
      <c r="BZ38" s="63"/>
      <c r="CA38" s="189"/>
      <c r="CB38" s="162"/>
      <c r="CC38" s="162"/>
      <c r="CD38" s="162"/>
      <c r="CE38" s="162"/>
      <c r="CF38" s="162"/>
      <c r="CG38" s="162"/>
      <c r="CH38" s="162"/>
      <c r="CI38" s="63"/>
      <c r="CJ38" s="70"/>
    </row>
    <row r="39" spans="1:88" ht="8.25" customHeight="1" thickTop="1" x14ac:dyDescent="0.25">
      <c r="A39" s="97"/>
      <c r="B39" s="157"/>
      <c r="C39" s="21"/>
      <c r="D39" s="21"/>
      <c r="E39" s="21"/>
      <c r="F39" s="21"/>
      <c r="G39" s="21"/>
      <c r="H39" s="159"/>
      <c r="I39" s="159"/>
      <c r="J39" s="159"/>
      <c r="K39" s="159"/>
      <c r="L39" s="159"/>
      <c r="M39" s="159"/>
      <c r="N39" s="159"/>
      <c r="O39" s="159"/>
      <c r="P39" s="21"/>
      <c r="Q39" s="21"/>
      <c r="R39" s="21"/>
      <c r="S39" s="21"/>
      <c r="T39" s="21"/>
      <c r="U39" s="21"/>
      <c r="V39" s="21"/>
      <c r="W39" s="21"/>
      <c r="X39" s="21"/>
      <c r="Y39" s="21"/>
      <c r="Z39" s="21"/>
      <c r="AA39" s="21"/>
      <c r="AB39" s="159"/>
      <c r="AC39" s="159"/>
      <c r="AD39" s="159"/>
      <c r="AE39" s="159"/>
      <c r="AF39" s="159"/>
      <c r="AG39" s="159"/>
      <c r="AH39" s="159"/>
      <c r="AI39" s="159"/>
      <c r="AJ39" s="21"/>
      <c r="AK39" s="70"/>
      <c r="AL39" s="97"/>
      <c r="AM39" s="97"/>
      <c r="AN39" s="97"/>
      <c r="AO39" s="97"/>
      <c r="AP39" s="97"/>
      <c r="AQ39" s="97"/>
      <c r="AR39" s="97"/>
      <c r="AS39" s="97"/>
      <c r="AT39" s="97"/>
      <c r="AU39" s="97"/>
      <c r="AV39" s="187"/>
      <c r="AW39" s="97"/>
      <c r="AX39" s="97"/>
      <c r="AY39" s="97"/>
      <c r="AZ39" s="97"/>
      <c r="BA39" s="67"/>
      <c r="BB39" s="68"/>
      <c r="BC39" s="68"/>
      <c r="BD39" s="68"/>
      <c r="BE39" s="68"/>
      <c r="BF39" s="68"/>
      <c r="BG39" s="177"/>
      <c r="BH39" s="69"/>
      <c r="BI39" s="69"/>
      <c r="BJ39" s="69"/>
      <c r="BK39" s="69"/>
      <c r="BL39" s="69"/>
      <c r="BM39" s="69"/>
      <c r="BN39" s="69"/>
      <c r="BO39" s="68"/>
      <c r="BP39" s="68"/>
      <c r="BQ39" s="68"/>
      <c r="BR39" s="68"/>
      <c r="BS39" s="68"/>
      <c r="BT39" s="68"/>
      <c r="BU39" s="68"/>
      <c r="BV39" s="68"/>
      <c r="BW39" s="68"/>
      <c r="BX39" s="68"/>
      <c r="BY39" s="68"/>
      <c r="BZ39" s="68"/>
      <c r="CA39" s="177"/>
      <c r="CB39" s="159"/>
      <c r="CC39" s="159"/>
      <c r="CD39" s="159"/>
      <c r="CE39" s="159"/>
      <c r="CF39" s="159"/>
      <c r="CG39" s="159"/>
      <c r="CH39" s="159"/>
      <c r="CI39" s="68"/>
      <c r="CJ39" s="70"/>
    </row>
    <row r="40" spans="1:88" ht="15.75" x14ac:dyDescent="0.25">
      <c r="A40" s="97"/>
      <c r="B40" s="157"/>
      <c r="C40" s="21"/>
      <c r="D40" s="577" t="s">
        <v>1086</v>
      </c>
      <c r="E40" s="577"/>
      <c r="F40" s="577"/>
      <c r="G40" s="577"/>
      <c r="H40" s="581" t="str">
        <f ca="1">IF(NDD!Z34&lt;&gt;"",NDD!Z34,"")</f>
        <v/>
      </c>
      <c r="I40" s="581"/>
      <c r="J40" s="581"/>
      <c r="K40" s="581"/>
      <c r="L40" s="581"/>
      <c r="M40" s="581"/>
      <c r="N40" s="581"/>
      <c r="O40" s="581"/>
      <c r="P40" s="21"/>
      <c r="Q40" s="21"/>
      <c r="R40" s="21"/>
      <c r="S40" s="21"/>
      <c r="T40" s="21"/>
      <c r="U40" s="21"/>
      <c r="V40" s="577" t="s">
        <v>1096</v>
      </c>
      <c r="W40" s="577"/>
      <c r="X40" s="577"/>
      <c r="Y40" s="577"/>
      <c r="Z40" s="577"/>
      <c r="AA40" s="577"/>
      <c r="AB40" s="586" t="str">
        <f>IF(NDD!$Z$24&lt;&gt;"",NDD!$Z$24,IF(NDD!$J$31&lt;&gt;"",NDD!$J$31,""))</f>
        <v/>
      </c>
      <c r="AC40" s="586"/>
      <c r="AD40" s="586"/>
      <c r="AE40" s="586"/>
      <c r="AF40" s="586"/>
      <c r="AG40" s="586"/>
      <c r="AH40" s="586"/>
      <c r="AI40" s="586"/>
      <c r="AJ40" s="21"/>
      <c r="AK40" s="70"/>
      <c r="AL40" s="97"/>
      <c r="AM40" s="97"/>
      <c r="AN40" s="97"/>
      <c r="AO40" s="97"/>
      <c r="AP40" s="97"/>
      <c r="AQ40" s="97"/>
      <c r="AR40" s="97"/>
      <c r="AS40" s="97"/>
      <c r="AT40" s="97"/>
      <c r="AU40" s="97"/>
      <c r="AV40" s="187"/>
      <c r="AW40" s="97"/>
      <c r="AX40" s="97"/>
      <c r="AY40" s="97"/>
      <c r="AZ40" s="97"/>
      <c r="BA40" s="67"/>
      <c r="BB40" s="68"/>
      <c r="BC40" s="603" t="s">
        <v>1086</v>
      </c>
      <c r="BD40" s="603"/>
      <c r="BE40" s="603"/>
      <c r="BF40" s="603"/>
      <c r="BG40" s="619" t="s">
        <v>1907</v>
      </c>
      <c r="BH40" s="619"/>
      <c r="BI40" s="619"/>
      <c r="BJ40" s="619"/>
      <c r="BK40" s="619"/>
      <c r="BL40" s="619"/>
      <c r="BM40" s="619"/>
      <c r="BN40" s="619"/>
      <c r="BO40" s="68"/>
      <c r="BP40" s="68"/>
      <c r="BQ40" s="68"/>
      <c r="BR40" s="68"/>
      <c r="BS40" s="68"/>
      <c r="BT40" s="68"/>
      <c r="BU40" s="603" t="s">
        <v>1096</v>
      </c>
      <c r="BV40" s="603"/>
      <c r="BW40" s="603"/>
      <c r="BX40" s="603"/>
      <c r="BY40" s="603"/>
      <c r="BZ40" s="603"/>
      <c r="CA40" s="621" t="s">
        <v>1907</v>
      </c>
      <c r="CB40" s="621"/>
      <c r="CC40" s="621"/>
      <c r="CD40" s="621"/>
      <c r="CE40" s="621"/>
      <c r="CF40" s="621"/>
      <c r="CG40" s="621"/>
      <c r="CH40" s="621"/>
      <c r="CI40" s="68"/>
      <c r="CJ40" s="70"/>
    </row>
    <row r="41" spans="1:88" ht="15.75" x14ac:dyDescent="0.25">
      <c r="A41" s="97"/>
      <c r="B41" s="157"/>
      <c r="C41" s="21"/>
      <c r="D41" s="577" t="s">
        <v>1088</v>
      </c>
      <c r="E41" s="577"/>
      <c r="F41" s="577"/>
      <c r="G41" s="577"/>
      <c r="H41" s="583"/>
      <c r="I41" s="584"/>
      <c r="J41" s="584"/>
      <c r="K41" s="584"/>
      <c r="L41" s="584"/>
      <c r="M41" s="584"/>
      <c r="N41" s="584"/>
      <c r="O41" s="585"/>
      <c r="P41" s="21"/>
      <c r="Q41" s="21"/>
      <c r="R41" s="21"/>
      <c r="S41" s="21"/>
      <c r="T41" s="21"/>
      <c r="U41" s="21"/>
      <c r="V41" s="577" t="s">
        <v>1097</v>
      </c>
      <c r="W41" s="577"/>
      <c r="X41" s="577"/>
      <c r="Y41" s="577"/>
      <c r="Z41" s="577"/>
      <c r="AA41" s="577"/>
      <c r="AB41" s="586" t="str">
        <f>IF(NDD!$Z$25&lt;&gt;"",NDD!$Z$25,IF(NDD!$J$32&lt;&gt;"",NDD!$J$32,""))</f>
        <v/>
      </c>
      <c r="AC41" s="586"/>
      <c r="AD41" s="586"/>
      <c r="AE41" s="586"/>
      <c r="AF41" s="586"/>
      <c r="AG41" s="586"/>
      <c r="AH41" s="586"/>
      <c r="AI41" s="586"/>
      <c r="AJ41" s="21"/>
      <c r="AK41" s="70"/>
      <c r="AL41" s="97"/>
      <c r="AM41" s="97"/>
      <c r="AN41" s="97"/>
      <c r="AO41" s="97"/>
      <c r="AP41" s="97"/>
      <c r="AQ41" s="97"/>
      <c r="AR41" s="97"/>
      <c r="AS41" s="97"/>
      <c r="AT41" s="97"/>
      <c r="AU41" s="97"/>
      <c r="AV41" s="187"/>
      <c r="AW41" s="97"/>
      <c r="AX41" s="97"/>
      <c r="AY41" s="97"/>
      <c r="AZ41" s="97"/>
      <c r="BA41" s="67"/>
      <c r="BB41" s="68"/>
      <c r="BC41" s="603" t="s">
        <v>1088</v>
      </c>
      <c r="BD41" s="603"/>
      <c r="BE41" s="603"/>
      <c r="BF41" s="603"/>
      <c r="BG41" s="630"/>
      <c r="BH41" s="631"/>
      <c r="BI41" s="631"/>
      <c r="BJ41" s="631"/>
      <c r="BK41" s="631"/>
      <c r="BL41" s="631"/>
      <c r="BM41" s="631"/>
      <c r="BN41" s="632"/>
      <c r="BO41" s="68"/>
      <c r="BP41" s="68"/>
      <c r="BQ41" s="68"/>
      <c r="BR41" s="68"/>
      <c r="BS41" s="68"/>
      <c r="BT41" s="68"/>
      <c r="BU41" s="603" t="s">
        <v>1097</v>
      </c>
      <c r="BV41" s="603"/>
      <c r="BW41" s="603"/>
      <c r="BX41" s="603"/>
      <c r="BY41" s="603"/>
      <c r="BZ41" s="603"/>
      <c r="CA41" s="621" t="s">
        <v>1907</v>
      </c>
      <c r="CB41" s="621"/>
      <c r="CC41" s="621"/>
      <c r="CD41" s="621"/>
      <c r="CE41" s="621"/>
      <c r="CF41" s="621"/>
      <c r="CG41" s="621"/>
      <c r="CH41" s="621"/>
      <c r="CI41" s="68"/>
      <c r="CJ41" s="70"/>
    </row>
    <row r="42" spans="1:88" ht="15.75" x14ac:dyDescent="0.25">
      <c r="A42" s="97"/>
      <c r="B42" s="157"/>
      <c r="C42" s="21"/>
      <c r="D42" s="577" t="s">
        <v>1087</v>
      </c>
      <c r="E42" s="577"/>
      <c r="F42" s="577"/>
      <c r="G42" s="577"/>
      <c r="H42" s="583"/>
      <c r="I42" s="584"/>
      <c r="J42" s="584"/>
      <c r="K42" s="584"/>
      <c r="L42" s="584"/>
      <c r="M42" s="584"/>
      <c r="N42" s="584"/>
      <c r="O42" s="585"/>
      <c r="P42" s="21"/>
      <c r="Q42" s="21"/>
      <c r="R42" s="21"/>
      <c r="S42" s="21"/>
      <c r="T42" s="21"/>
      <c r="U42" s="21"/>
      <c r="V42" s="577" t="s">
        <v>1098</v>
      </c>
      <c r="W42" s="577"/>
      <c r="X42" s="577"/>
      <c r="Y42" s="577"/>
      <c r="Z42" s="577"/>
      <c r="AA42" s="577"/>
      <c r="AB42" s="586" t="str">
        <f>IF(NDD!$J$31&lt;&gt;"",NDD!$J$31,IF(NDD!$Z$24&lt;&gt;"",NDD!$Z$24,""))</f>
        <v/>
      </c>
      <c r="AC42" s="586"/>
      <c r="AD42" s="586"/>
      <c r="AE42" s="586"/>
      <c r="AF42" s="586"/>
      <c r="AG42" s="586"/>
      <c r="AH42" s="586"/>
      <c r="AI42" s="586"/>
      <c r="AJ42" s="21"/>
      <c r="AK42" s="70"/>
      <c r="AL42" s="97"/>
      <c r="AM42" s="97"/>
      <c r="AN42" s="97"/>
      <c r="AO42" s="97"/>
      <c r="AP42" s="97"/>
      <c r="AQ42" s="97"/>
      <c r="AR42" s="97"/>
      <c r="AS42" s="97"/>
      <c r="AT42" s="97"/>
      <c r="AU42" s="97"/>
      <c r="AV42" s="187"/>
      <c r="AW42" s="97"/>
      <c r="AX42" s="97"/>
      <c r="AY42" s="97"/>
      <c r="AZ42" s="97"/>
      <c r="BA42" s="67"/>
      <c r="BB42" s="68"/>
      <c r="BC42" s="603" t="s">
        <v>1087</v>
      </c>
      <c r="BD42" s="603"/>
      <c r="BE42" s="603"/>
      <c r="BF42" s="603"/>
      <c r="BG42" s="630"/>
      <c r="BH42" s="631"/>
      <c r="BI42" s="631"/>
      <c r="BJ42" s="631"/>
      <c r="BK42" s="631"/>
      <c r="BL42" s="631"/>
      <c r="BM42" s="631"/>
      <c r="BN42" s="632"/>
      <c r="BO42" s="68"/>
      <c r="BP42" s="68"/>
      <c r="BQ42" s="68"/>
      <c r="BR42" s="68"/>
      <c r="BS42" s="68"/>
      <c r="BT42" s="68"/>
      <c r="BU42" s="603" t="s">
        <v>1098</v>
      </c>
      <c r="BV42" s="603"/>
      <c r="BW42" s="603"/>
      <c r="BX42" s="603"/>
      <c r="BY42" s="603"/>
      <c r="BZ42" s="603"/>
      <c r="CA42" s="621" t="s">
        <v>1907</v>
      </c>
      <c r="CB42" s="621"/>
      <c r="CC42" s="621"/>
      <c r="CD42" s="621"/>
      <c r="CE42" s="621"/>
      <c r="CF42" s="621"/>
      <c r="CG42" s="621"/>
      <c r="CH42" s="621"/>
      <c r="CI42" s="68"/>
      <c r="CJ42" s="70"/>
    </row>
    <row r="43" spans="1:88" ht="15.75" x14ac:dyDescent="0.25">
      <c r="A43" s="97"/>
      <c r="B43" s="157"/>
      <c r="C43" s="21"/>
      <c r="D43" s="169"/>
      <c r="E43" s="169"/>
      <c r="F43" s="169"/>
      <c r="G43" s="169"/>
      <c r="H43" s="159"/>
      <c r="I43" s="159"/>
      <c r="J43" s="159"/>
      <c r="K43" s="159"/>
      <c r="L43" s="159"/>
      <c r="M43" s="159"/>
      <c r="N43" s="159"/>
      <c r="O43" s="159"/>
      <c r="P43" s="21"/>
      <c r="Q43" s="21"/>
      <c r="R43" s="21"/>
      <c r="S43" s="21"/>
      <c r="T43" s="21"/>
      <c r="U43" s="21"/>
      <c r="V43" s="577" t="s">
        <v>1099</v>
      </c>
      <c r="W43" s="577"/>
      <c r="X43" s="577"/>
      <c r="Y43" s="577"/>
      <c r="Z43" s="577"/>
      <c r="AA43" s="577"/>
      <c r="AB43" s="586" t="str">
        <f>IF(NDD!$J$32&lt;&gt;"",NDD!$J$32,IF(NDD!$Z$25&lt;&gt;"",NDD!$Z$25,""))</f>
        <v/>
      </c>
      <c r="AC43" s="586"/>
      <c r="AD43" s="586"/>
      <c r="AE43" s="586"/>
      <c r="AF43" s="586"/>
      <c r="AG43" s="586"/>
      <c r="AH43" s="586"/>
      <c r="AI43" s="586"/>
      <c r="AJ43" s="21"/>
      <c r="AK43" s="70"/>
      <c r="AL43" s="97"/>
      <c r="AM43" s="97"/>
      <c r="AN43" s="97"/>
      <c r="AO43" s="97"/>
      <c r="AP43" s="97"/>
      <c r="AQ43" s="97"/>
      <c r="AR43" s="97"/>
      <c r="AS43" s="97"/>
      <c r="AT43" s="97"/>
      <c r="AU43" s="97"/>
      <c r="AV43" s="187"/>
      <c r="AW43" s="97"/>
      <c r="AX43" s="97"/>
      <c r="AY43" s="97"/>
      <c r="AZ43" s="97"/>
      <c r="BA43" s="67"/>
      <c r="BB43" s="68"/>
      <c r="BC43" s="145"/>
      <c r="BD43" s="145"/>
      <c r="BE43" s="145"/>
      <c r="BF43" s="145"/>
      <c r="BG43" s="177"/>
      <c r="BH43" s="69"/>
      <c r="BI43" s="69"/>
      <c r="BJ43" s="69"/>
      <c r="BK43" s="69"/>
      <c r="BL43" s="69"/>
      <c r="BM43" s="69"/>
      <c r="BN43" s="69"/>
      <c r="BO43" s="68"/>
      <c r="BP43" s="68"/>
      <c r="BQ43" s="68"/>
      <c r="BR43" s="68"/>
      <c r="BS43" s="68"/>
      <c r="BT43" s="68"/>
      <c r="BU43" s="603" t="s">
        <v>1099</v>
      </c>
      <c r="BV43" s="603"/>
      <c r="BW43" s="603"/>
      <c r="BX43" s="603"/>
      <c r="BY43" s="603"/>
      <c r="BZ43" s="603"/>
      <c r="CA43" s="621" t="s">
        <v>1907</v>
      </c>
      <c r="CB43" s="621"/>
      <c r="CC43" s="621"/>
      <c r="CD43" s="621"/>
      <c r="CE43" s="621"/>
      <c r="CF43" s="621"/>
      <c r="CG43" s="621"/>
      <c r="CH43" s="621"/>
      <c r="CI43" s="68"/>
      <c r="CJ43" s="70"/>
    </row>
    <row r="44" spans="1:88" x14ac:dyDescent="0.25">
      <c r="A44" s="97"/>
      <c r="B44" s="157"/>
      <c r="C44" s="21"/>
      <c r="D44" s="577" t="s">
        <v>1089</v>
      </c>
      <c r="E44" s="577"/>
      <c r="F44" s="577"/>
      <c r="G44" s="577"/>
      <c r="H44" s="583"/>
      <c r="I44" s="584"/>
      <c r="J44" s="584"/>
      <c r="K44" s="584"/>
      <c r="L44" s="584"/>
      <c r="M44" s="584"/>
      <c r="N44" s="584"/>
      <c r="O44" s="585"/>
      <c r="P44" s="21"/>
      <c r="Q44" s="21"/>
      <c r="R44" s="21"/>
      <c r="S44" s="21"/>
      <c r="T44" s="21"/>
      <c r="U44" s="21"/>
      <c r="V44" s="21"/>
      <c r="W44" s="21"/>
      <c r="X44" s="21"/>
      <c r="Y44" s="21"/>
      <c r="Z44" s="21"/>
      <c r="AA44" s="21"/>
      <c r="AB44" s="159"/>
      <c r="AC44" s="159"/>
      <c r="AD44" s="159"/>
      <c r="AE44" s="159"/>
      <c r="AF44" s="159"/>
      <c r="AG44" s="159"/>
      <c r="AH44" s="159"/>
      <c r="AI44" s="159"/>
      <c r="AJ44" s="21"/>
      <c r="AK44" s="70"/>
      <c r="AL44" s="97"/>
      <c r="AM44" s="97"/>
      <c r="AN44" s="97"/>
      <c r="AO44" s="97"/>
      <c r="AP44" s="97"/>
      <c r="AQ44" s="97"/>
      <c r="AR44" s="97"/>
      <c r="AS44" s="97"/>
      <c r="AT44" s="97"/>
      <c r="AU44" s="97"/>
      <c r="AV44" s="187"/>
      <c r="AW44" s="97"/>
      <c r="AX44" s="97"/>
      <c r="AY44" s="97"/>
      <c r="AZ44" s="97"/>
      <c r="BA44" s="67"/>
      <c r="BB44" s="68"/>
      <c r="BC44" s="603" t="s">
        <v>1089</v>
      </c>
      <c r="BD44" s="603"/>
      <c r="BE44" s="603"/>
      <c r="BF44" s="603"/>
      <c r="BG44" s="630"/>
      <c r="BH44" s="631"/>
      <c r="BI44" s="631"/>
      <c r="BJ44" s="631"/>
      <c r="BK44" s="631"/>
      <c r="BL44" s="631"/>
      <c r="BM44" s="631"/>
      <c r="BN44" s="632"/>
      <c r="BO44" s="68"/>
      <c r="BP44" s="68"/>
      <c r="BQ44" s="68"/>
      <c r="BR44" s="68"/>
      <c r="BS44" s="68"/>
      <c r="BT44" s="68"/>
      <c r="BU44" s="68"/>
      <c r="BV44" s="68"/>
      <c r="BW44" s="68"/>
      <c r="BX44" s="68"/>
      <c r="BY44" s="68"/>
      <c r="BZ44" s="68"/>
      <c r="CA44" s="177"/>
      <c r="CB44" s="159"/>
      <c r="CC44" s="159"/>
      <c r="CD44" s="159"/>
      <c r="CE44" s="159"/>
      <c r="CF44" s="159"/>
      <c r="CG44" s="159"/>
      <c r="CH44" s="159"/>
      <c r="CI44" s="68"/>
      <c r="CJ44" s="70"/>
    </row>
    <row r="45" spans="1:88" ht="15.75" x14ac:dyDescent="0.25">
      <c r="A45" s="97"/>
      <c r="B45" s="157"/>
      <c r="C45" s="21"/>
      <c r="D45" s="577" t="s">
        <v>1090</v>
      </c>
      <c r="E45" s="577"/>
      <c r="F45" s="577"/>
      <c r="G45" s="577"/>
      <c r="H45" s="586" t="str">
        <f>IF(NDD!J34&lt;&gt;"",NDD!J34,"")</f>
        <v>78-30-00 THRUST REVERSER</v>
      </c>
      <c r="I45" s="586"/>
      <c r="J45" s="586"/>
      <c r="K45" s="586"/>
      <c r="L45" s="586"/>
      <c r="M45" s="586"/>
      <c r="N45" s="586"/>
      <c r="O45" s="586"/>
      <c r="P45" s="21"/>
      <c r="Q45" s="21"/>
      <c r="R45" s="21"/>
      <c r="S45" s="21"/>
      <c r="T45" s="21"/>
      <c r="U45" s="21"/>
      <c r="V45" s="21"/>
      <c r="W45" s="21"/>
      <c r="X45" s="21"/>
      <c r="Y45" s="21"/>
      <c r="Z45" s="21"/>
      <c r="AA45" s="21"/>
      <c r="AB45" s="159"/>
      <c r="AC45" s="159"/>
      <c r="AD45" s="159"/>
      <c r="AE45" s="159"/>
      <c r="AF45" s="159"/>
      <c r="AG45" s="159"/>
      <c r="AH45" s="159"/>
      <c r="AI45" s="159"/>
      <c r="AJ45" s="21"/>
      <c r="AK45" s="70"/>
      <c r="AL45" s="97"/>
      <c r="AM45" s="97"/>
      <c r="AN45" s="97"/>
      <c r="AO45" s="97"/>
      <c r="AP45" s="97"/>
      <c r="AQ45" s="97"/>
      <c r="AR45" s="97"/>
      <c r="AS45" s="97"/>
      <c r="AT45" s="97"/>
      <c r="AU45" s="97"/>
      <c r="AV45" s="187"/>
      <c r="AW45" s="97"/>
      <c r="AX45" s="97"/>
      <c r="AY45" s="97"/>
      <c r="AZ45" s="97"/>
      <c r="BA45" s="67"/>
      <c r="BB45" s="68"/>
      <c r="BC45" s="603" t="s">
        <v>1090</v>
      </c>
      <c r="BD45" s="603"/>
      <c r="BE45" s="603"/>
      <c r="BF45" s="603"/>
      <c r="BG45" s="621" t="s">
        <v>1907</v>
      </c>
      <c r="BH45" s="621"/>
      <c r="BI45" s="621"/>
      <c r="BJ45" s="621"/>
      <c r="BK45" s="621"/>
      <c r="BL45" s="621"/>
      <c r="BM45" s="621"/>
      <c r="BN45" s="621"/>
      <c r="BO45" s="68"/>
      <c r="BP45" s="68"/>
      <c r="BQ45" s="68"/>
      <c r="BR45" s="68"/>
      <c r="BS45" s="68"/>
      <c r="BT45" s="68"/>
      <c r="BU45" s="68"/>
      <c r="BV45" s="68"/>
      <c r="BW45" s="68"/>
      <c r="BX45" s="68"/>
      <c r="BY45" s="68"/>
      <c r="BZ45" s="68"/>
      <c r="CA45" s="177"/>
      <c r="CB45" s="159"/>
      <c r="CC45" s="159"/>
      <c r="CD45" s="159"/>
      <c r="CE45" s="159"/>
      <c r="CF45" s="159"/>
      <c r="CG45" s="159"/>
      <c r="CH45" s="159"/>
      <c r="CI45" s="68"/>
      <c r="CJ45" s="70"/>
    </row>
    <row r="46" spans="1:88" ht="15.75" x14ac:dyDescent="0.25">
      <c r="A46" s="97"/>
      <c r="B46" s="157"/>
      <c r="C46" s="21"/>
      <c r="D46" s="577" t="s">
        <v>1091</v>
      </c>
      <c r="E46" s="577"/>
      <c r="F46" s="577"/>
      <c r="G46" s="577"/>
      <c r="H46" s="586" t="str">
        <f>IF(NDD!J29&lt;&gt;"",NDD!J29,"")</f>
        <v/>
      </c>
      <c r="I46" s="586"/>
      <c r="J46" s="586"/>
      <c r="K46" s="586"/>
      <c r="L46" s="586"/>
      <c r="M46" s="586"/>
      <c r="N46" s="586"/>
      <c r="O46" s="586"/>
      <c r="P46" s="21"/>
      <c r="Q46" s="21"/>
      <c r="R46" s="21"/>
      <c r="S46" s="21"/>
      <c r="T46" s="21"/>
      <c r="U46" s="21"/>
      <c r="V46" s="21"/>
      <c r="W46" s="21"/>
      <c r="X46" s="21"/>
      <c r="Y46" s="21"/>
      <c r="Z46" s="21"/>
      <c r="AA46" s="21"/>
      <c r="AB46" s="159"/>
      <c r="AC46" s="159"/>
      <c r="AD46" s="159"/>
      <c r="AE46" s="159"/>
      <c r="AF46" s="159"/>
      <c r="AG46" s="159"/>
      <c r="AH46" s="159"/>
      <c r="AI46" s="159"/>
      <c r="AJ46" s="21"/>
      <c r="AK46" s="70"/>
      <c r="AL46" s="97"/>
      <c r="AM46" s="97"/>
      <c r="AN46" s="97"/>
      <c r="AO46" s="97"/>
      <c r="AP46" s="97"/>
      <c r="AQ46" s="97"/>
      <c r="AR46" s="97"/>
      <c r="AS46" s="97"/>
      <c r="AT46" s="97"/>
      <c r="AU46" s="97"/>
      <c r="AV46" s="187"/>
      <c r="AW46" s="97"/>
      <c r="AX46" s="97"/>
      <c r="AY46" s="97"/>
      <c r="AZ46" s="97"/>
      <c r="BA46" s="67"/>
      <c r="BB46" s="68"/>
      <c r="BC46" s="603" t="s">
        <v>1091</v>
      </c>
      <c r="BD46" s="603"/>
      <c r="BE46" s="603"/>
      <c r="BF46" s="603"/>
      <c r="BG46" s="621" t="s">
        <v>1907</v>
      </c>
      <c r="BH46" s="621"/>
      <c r="BI46" s="621"/>
      <c r="BJ46" s="621"/>
      <c r="BK46" s="621"/>
      <c r="BL46" s="621"/>
      <c r="BM46" s="621"/>
      <c r="BN46" s="621"/>
      <c r="BO46" s="68"/>
      <c r="BP46" s="68"/>
      <c r="BQ46" s="68"/>
      <c r="BR46" s="68"/>
      <c r="BS46" s="68"/>
      <c r="BT46" s="68"/>
      <c r="BU46" s="68"/>
      <c r="BV46" s="68"/>
      <c r="BW46" s="68"/>
      <c r="BX46" s="68"/>
      <c r="BY46" s="68"/>
      <c r="BZ46" s="68"/>
      <c r="CA46" s="177"/>
      <c r="CB46" s="159"/>
      <c r="CC46" s="159"/>
      <c r="CD46" s="159"/>
      <c r="CE46" s="159"/>
      <c r="CF46" s="159"/>
      <c r="CG46" s="159"/>
      <c r="CH46" s="159"/>
      <c r="CI46" s="68"/>
      <c r="CJ46" s="70"/>
    </row>
    <row r="47" spans="1:88" ht="15.75" x14ac:dyDescent="0.25">
      <c r="A47" s="97"/>
      <c r="B47" s="157"/>
      <c r="C47" s="21"/>
      <c r="D47" s="577" t="s">
        <v>1092</v>
      </c>
      <c r="E47" s="577"/>
      <c r="F47" s="577"/>
      <c r="G47" s="577"/>
      <c r="H47" s="586" t="str">
        <f>IF(NDD!J30&lt;&gt;"",NDD!J30,"")</f>
        <v/>
      </c>
      <c r="I47" s="586"/>
      <c r="J47" s="586"/>
      <c r="K47" s="586"/>
      <c r="L47" s="586"/>
      <c r="M47" s="586"/>
      <c r="N47" s="586"/>
      <c r="O47" s="586"/>
      <c r="P47" s="21"/>
      <c r="Q47" s="21"/>
      <c r="R47" s="21"/>
      <c r="S47" s="21"/>
      <c r="T47" s="21"/>
      <c r="U47" s="21"/>
      <c r="V47" s="577" t="s">
        <v>1100</v>
      </c>
      <c r="W47" s="577"/>
      <c r="X47" s="577"/>
      <c r="Y47" s="577"/>
      <c r="Z47" s="577"/>
      <c r="AA47" s="577"/>
      <c r="AB47" s="581" t="str">
        <f>IF(NDD!J42&lt;&gt;"",NDD!J42,"")</f>
        <v/>
      </c>
      <c r="AC47" s="581"/>
      <c r="AD47" s="581"/>
      <c r="AE47" s="581"/>
      <c r="AF47" s="581"/>
      <c r="AG47" s="581"/>
      <c r="AH47" s="581"/>
      <c r="AI47" s="581"/>
      <c r="AJ47" s="21"/>
      <c r="AK47" s="70"/>
      <c r="AL47" s="97"/>
      <c r="AM47" s="97"/>
      <c r="AN47" s="97"/>
      <c r="AO47" s="97"/>
      <c r="AP47" s="97"/>
      <c r="AQ47" s="97"/>
      <c r="AR47" s="97"/>
      <c r="AS47" s="97"/>
      <c r="AT47" s="97"/>
      <c r="AU47" s="97"/>
      <c r="AV47" s="187"/>
      <c r="AW47" s="97"/>
      <c r="AX47" s="97"/>
      <c r="AY47" s="97"/>
      <c r="AZ47" s="97"/>
      <c r="BA47" s="67"/>
      <c r="BB47" s="68"/>
      <c r="BC47" s="603" t="s">
        <v>1092</v>
      </c>
      <c r="BD47" s="603"/>
      <c r="BE47" s="603"/>
      <c r="BF47" s="603"/>
      <c r="BG47" s="621" t="s">
        <v>1907</v>
      </c>
      <c r="BH47" s="621"/>
      <c r="BI47" s="621"/>
      <c r="BJ47" s="621"/>
      <c r="BK47" s="621"/>
      <c r="BL47" s="621"/>
      <c r="BM47" s="621"/>
      <c r="BN47" s="621"/>
      <c r="BO47" s="68"/>
      <c r="BP47" s="68"/>
      <c r="BQ47" s="68"/>
      <c r="BR47" s="68"/>
      <c r="BS47" s="68"/>
      <c r="BT47" s="68"/>
      <c r="BU47" s="603" t="s">
        <v>1100</v>
      </c>
      <c r="BV47" s="603"/>
      <c r="BW47" s="603"/>
      <c r="BX47" s="603"/>
      <c r="BY47" s="603"/>
      <c r="BZ47" s="603"/>
      <c r="CA47" s="619" t="s">
        <v>1907</v>
      </c>
      <c r="CB47" s="619"/>
      <c r="CC47" s="619"/>
      <c r="CD47" s="619"/>
      <c r="CE47" s="619"/>
      <c r="CF47" s="619"/>
      <c r="CG47" s="619"/>
      <c r="CH47" s="619"/>
      <c r="CI47" s="68"/>
      <c r="CJ47" s="70"/>
    </row>
    <row r="48" spans="1:88" x14ac:dyDescent="0.25">
      <c r="A48" s="97"/>
      <c r="B48" s="157"/>
      <c r="C48" s="21"/>
      <c r="D48" s="577" t="s">
        <v>1093</v>
      </c>
      <c r="E48" s="577"/>
      <c r="F48" s="577"/>
      <c r="G48" s="577"/>
      <c r="H48" s="583"/>
      <c r="I48" s="584"/>
      <c r="J48" s="584"/>
      <c r="K48" s="584"/>
      <c r="L48" s="584"/>
      <c r="M48" s="584"/>
      <c r="N48" s="584"/>
      <c r="O48" s="585"/>
      <c r="P48" s="21"/>
      <c r="Q48" s="21"/>
      <c r="R48" s="21"/>
      <c r="S48" s="21"/>
      <c r="T48" s="21"/>
      <c r="U48" s="21"/>
      <c r="V48" s="577" t="s">
        <v>1100</v>
      </c>
      <c r="W48" s="577"/>
      <c r="X48" s="577"/>
      <c r="Y48" s="577"/>
      <c r="Z48" s="577"/>
      <c r="AA48" s="577"/>
      <c r="AB48" s="582"/>
      <c r="AC48" s="582"/>
      <c r="AD48" s="582"/>
      <c r="AE48" s="582"/>
      <c r="AF48" s="582"/>
      <c r="AG48" s="582"/>
      <c r="AH48" s="582"/>
      <c r="AI48" s="582"/>
      <c r="AJ48" s="21"/>
      <c r="AK48" s="70"/>
      <c r="AL48" s="97"/>
      <c r="AM48" s="97"/>
      <c r="AN48" s="97"/>
      <c r="AO48" s="97"/>
      <c r="AP48" s="97"/>
      <c r="AQ48" s="97"/>
      <c r="AR48" s="97"/>
      <c r="AS48" s="97"/>
      <c r="AT48" s="97"/>
      <c r="AU48" s="97"/>
      <c r="AV48" s="187"/>
      <c r="AW48" s="97"/>
      <c r="AX48" s="97"/>
      <c r="AY48" s="97"/>
      <c r="AZ48" s="97"/>
      <c r="BA48" s="67"/>
      <c r="BB48" s="68"/>
      <c r="BC48" s="603" t="s">
        <v>1093</v>
      </c>
      <c r="BD48" s="603"/>
      <c r="BE48" s="603"/>
      <c r="BF48" s="603"/>
      <c r="BG48" s="630"/>
      <c r="BH48" s="631"/>
      <c r="BI48" s="631"/>
      <c r="BJ48" s="631"/>
      <c r="BK48" s="631"/>
      <c r="BL48" s="631"/>
      <c r="BM48" s="631"/>
      <c r="BN48" s="632"/>
      <c r="BO48" s="68"/>
      <c r="BP48" s="68"/>
      <c r="BQ48" s="68"/>
      <c r="BR48" s="68"/>
      <c r="BS48" s="68"/>
      <c r="BT48" s="68"/>
      <c r="BU48" s="603" t="s">
        <v>1100</v>
      </c>
      <c r="BV48" s="603"/>
      <c r="BW48" s="603"/>
      <c r="BX48" s="603"/>
      <c r="BY48" s="603"/>
      <c r="BZ48" s="603"/>
      <c r="CA48" s="624"/>
      <c r="CB48" s="624"/>
      <c r="CC48" s="624"/>
      <c r="CD48" s="624"/>
      <c r="CE48" s="624"/>
      <c r="CF48" s="624"/>
      <c r="CG48" s="624"/>
      <c r="CH48" s="624"/>
      <c r="CI48" s="68"/>
      <c r="CJ48" s="70"/>
    </row>
    <row r="49" spans="1:88" x14ac:dyDescent="0.25">
      <c r="A49" s="97"/>
      <c r="B49" s="157"/>
      <c r="C49" s="21"/>
      <c r="D49" s="577" t="s">
        <v>1094</v>
      </c>
      <c r="E49" s="577"/>
      <c r="F49" s="577"/>
      <c r="G49" s="577"/>
      <c r="H49" s="583"/>
      <c r="I49" s="584"/>
      <c r="J49" s="584"/>
      <c r="K49" s="584"/>
      <c r="L49" s="584"/>
      <c r="M49" s="584"/>
      <c r="N49" s="584"/>
      <c r="O49" s="585"/>
      <c r="P49" s="21"/>
      <c r="Q49" s="21"/>
      <c r="R49" s="21"/>
      <c r="S49" s="21"/>
      <c r="T49" s="21"/>
      <c r="U49" s="21"/>
      <c r="V49" s="577" t="s">
        <v>1100</v>
      </c>
      <c r="W49" s="577"/>
      <c r="X49" s="577"/>
      <c r="Y49" s="577"/>
      <c r="Z49" s="577"/>
      <c r="AA49" s="577"/>
      <c r="AB49" s="582"/>
      <c r="AC49" s="582"/>
      <c r="AD49" s="582"/>
      <c r="AE49" s="582"/>
      <c r="AF49" s="582"/>
      <c r="AG49" s="582"/>
      <c r="AH49" s="582"/>
      <c r="AI49" s="582"/>
      <c r="AJ49" s="21"/>
      <c r="AK49" s="70"/>
      <c r="AL49" s="97"/>
      <c r="AM49" s="97"/>
      <c r="AN49" s="97"/>
      <c r="AO49" s="97"/>
      <c r="AP49" s="97"/>
      <c r="AQ49" s="97"/>
      <c r="AR49" s="97"/>
      <c r="AS49" s="97"/>
      <c r="AT49" s="97"/>
      <c r="AU49" s="97"/>
      <c r="AV49" s="187"/>
      <c r="AW49" s="97"/>
      <c r="AX49" s="97"/>
      <c r="AY49" s="97"/>
      <c r="AZ49" s="97"/>
      <c r="BA49" s="67"/>
      <c r="BB49" s="68"/>
      <c r="BC49" s="603" t="s">
        <v>1094</v>
      </c>
      <c r="BD49" s="603"/>
      <c r="BE49" s="603"/>
      <c r="BF49" s="603"/>
      <c r="BG49" s="630"/>
      <c r="BH49" s="631"/>
      <c r="BI49" s="631"/>
      <c r="BJ49" s="631"/>
      <c r="BK49" s="631"/>
      <c r="BL49" s="631"/>
      <c r="BM49" s="631"/>
      <c r="BN49" s="632"/>
      <c r="BO49" s="68"/>
      <c r="BP49" s="68"/>
      <c r="BQ49" s="68"/>
      <c r="BR49" s="68"/>
      <c r="BS49" s="68"/>
      <c r="BT49" s="68"/>
      <c r="BU49" s="603" t="s">
        <v>1100</v>
      </c>
      <c r="BV49" s="603"/>
      <c r="BW49" s="603"/>
      <c r="BX49" s="603"/>
      <c r="BY49" s="603"/>
      <c r="BZ49" s="603"/>
      <c r="CA49" s="624"/>
      <c r="CB49" s="624"/>
      <c r="CC49" s="624"/>
      <c r="CD49" s="624"/>
      <c r="CE49" s="624"/>
      <c r="CF49" s="624"/>
      <c r="CG49" s="624"/>
      <c r="CH49" s="624"/>
      <c r="CI49" s="68"/>
      <c r="CJ49" s="70"/>
    </row>
    <row r="50" spans="1:88" ht="15.75" x14ac:dyDescent="0.25">
      <c r="A50" s="97"/>
      <c r="B50" s="157"/>
      <c r="C50" s="21"/>
      <c r="D50" s="577" t="s">
        <v>1095</v>
      </c>
      <c r="E50" s="577"/>
      <c r="F50" s="577"/>
      <c r="G50" s="577"/>
      <c r="H50" s="581" t="str">
        <f>IF(NDD!J39&lt;&gt;"",IF(NDD!J39&lt;&gt;"Off-wing/In Shop","On-wing","Off-wing"),"")</f>
        <v/>
      </c>
      <c r="I50" s="581"/>
      <c r="J50" s="581"/>
      <c r="K50" s="581"/>
      <c r="L50" s="581"/>
      <c r="M50" s="581"/>
      <c r="N50" s="581"/>
      <c r="O50" s="581"/>
      <c r="P50" s="21"/>
      <c r="Q50" s="21"/>
      <c r="R50" s="21"/>
      <c r="S50" s="21"/>
      <c r="T50" s="21"/>
      <c r="U50" s="21"/>
      <c r="V50" s="577" t="s">
        <v>1101</v>
      </c>
      <c r="W50" s="577"/>
      <c r="X50" s="577"/>
      <c r="Y50" s="577"/>
      <c r="Z50" s="577"/>
      <c r="AA50" s="577"/>
      <c r="AB50" s="164"/>
      <c r="AC50" s="159"/>
      <c r="AD50" s="159"/>
      <c r="AE50" s="159"/>
      <c r="AF50" s="159"/>
      <c r="AG50" s="159"/>
      <c r="AH50" s="159"/>
      <c r="AI50" s="159"/>
      <c r="AJ50" s="21"/>
      <c r="AK50" s="70"/>
      <c r="AL50" s="97"/>
      <c r="AM50" s="97"/>
      <c r="AN50" s="97"/>
      <c r="AO50" s="97"/>
      <c r="AP50" s="97"/>
      <c r="AQ50" s="97"/>
      <c r="AR50" s="97"/>
      <c r="AS50" s="97"/>
      <c r="AT50" s="97"/>
      <c r="AU50" s="97"/>
      <c r="AV50" s="187"/>
      <c r="AW50" s="97"/>
      <c r="AX50" s="97"/>
      <c r="AY50" s="97"/>
      <c r="AZ50" s="97"/>
      <c r="BA50" s="67"/>
      <c r="BB50" s="68"/>
      <c r="BC50" s="603" t="s">
        <v>1095</v>
      </c>
      <c r="BD50" s="603"/>
      <c r="BE50" s="603"/>
      <c r="BF50" s="603"/>
      <c r="BG50" s="619" t="s">
        <v>1907</v>
      </c>
      <c r="BH50" s="619"/>
      <c r="BI50" s="619"/>
      <c r="BJ50" s="619"/>
      <c r="BK50" s="619"/>
      <c r="BL50" s="619"/>
      <c r="BM50" s="619"/>
      <c r="BN50" s="619"/>
      <c r="BO50" s="68"/>
      <c r="BP50" s="68"/>
      <c r="BQ50" s="68"/>
      <c r="BR50" s="68"/>
      <c r="BS50" s="68"/>
      <c r="BT50" s="68"/>
      <c r="BU50" s="603" t="s">
        <v>1101</v>
      </c>
      <c r="BV50" s="603"/>
      <c r="BW50" s="603"/>
      <c r="BX50" s="603"/>
      <c r="BY50" s="603"/>
      <c r="BZ50" s="603"/>
      <c r="CA50" s="190"/>
      <c r="CB50" s="159"/>
      <c r="CC50" s="159"/>
      <c r="CD50" s="159"/>
      <c r="CE50" s="159"/>
      <c r="CF50" s="159"/>
      <c r="CG50" s="159"/>
      <c r="CH50" s="159"/>
      <c r="CI50" s="68"/>
      <c r="CJ50" s="70"/>
    </row>
    <row r="51" spans="1:88" x14ac:dyDescent="0.25">
      <c r="A51" s="97"/>
      <c r="B51" s="157"/>
      <c r="C51" s="21"/>
      <c r="D51" s="21"/>
      <c r="E51" s="21"/>
      <c r="F51" s="21"/>
      <c r="G51" s="21"/>
      <c r="H51" s="159"/>
      <c r="I51" s="159"/>
      <c r="J51" s="159"/>
      <c r="K51" s="159"/>
      <c r="L51" s="159"/>
      <c r="M51" s="159"/>
      <c r="N51" s="159"/>
      <c r="O51" s="159"/>
      <c r="P51" s="21"/>
      <c r="Q51" s="21"/>
      <c r="R51" s="21"/>
      <c r="S51" s="21"/>
      <c r="T51" s="21"/>
      <c r="U51" s="21"/>
      <c r="V51" s="21"/>
      <c r="W51" s="21"/>
      <c r="X51" s="21"/>
      <c r="Y51" s="21"/>
      <c r="Z51" s="21"/>
      <c r="AA51" s="21"/>
      <c r="AB51" s="159"/>
      <c r="AC51" s="159"/>
      <c r="AD51" s="159"/>
      <c r="AE51" s="159"/>
      <c r="AF51" s="159"/>
      <c r="AG51" s="159"/>
      <c r="AH51" s="159"/>
      <c r="AI51" s="159"/>
      <c r="AJ51" s="21"/>
      <c r="AK51" s="70"/>
      <c r="AL51" s="97"/>
      <c r="AM51" s="97"/>
      <c r="AN51" s="97"/>
      <c r="AO51" s="97"/>
      <c r="AP51" s="97"/>
      <c r="AQ51" s="97"/>
      <c r="AR51" s="97"/>
      <c r="AS51" s="97"/>
      <c r="AT51" s="97"/>
      <c r="AU51" s="97"/>
      <c r="AV51" s="187"/>
      <c r="AW51" s="97"/>
      <c r="AX51" s="97"/>
      <c r="AY51" s="97"/>
      <c r="AZ51" s="97"/>
      <c r="BA51" s="67"/>
      <c r="BB51" s="68"/>
      <c r="BC51" s="68"/>
      <c r="BD51" s="68"/>
      <c r="BE51" s="68"/>
      <c r="BF51" s="68"/>
      <c r="BG51" s="177"/>
      <c r="BH51" s="69"/>
      <c r="BI51" s="69"/>
      <c r="BJ51" s="69"/>
      <c r="BK51" s="69"/>
      <c r="BL51" s="69"/>
      <c r="BM51" s="69"/>
      <c r="BN51" s="69"/>
      <c r="BO51" s="68"/>
      <c r="BP51" s="68"/>
      <c r="BQ51" s="68"/>
      <c r="BR51" s="68"/>
      <c r="BS51" s="68"/>
      <c r="BT51" s="68"/>
      <c r="BU51" s="68"/>
      <c r="BV51" s="68"/>
      <c r="BW51" s="68"/>
      <c r="BX51" s="68"/>
      <c r="BY51" s="68"/>
      <c r="BZ51" s="68"/>
      <c r="CA51" s="177"/>
      <c r="CB51" s="159"/>
      <c r="CC51" s="159"/>
      <c r="CD51" s="159"/>
      <c r="CE51" s="159"/>
      <c r="CF51" s="159"/>
      <c r="CG51" s="159"/>
      <c r="CH51" s="159"/>
      <c r="CI51" s="68"/>
      <c r="CJ51" s="70"/>
    </row>
    <row r="52" spans="1:88" ht="15.75" thickBot="1" x14ac:dyDescent="0.3">
      <c r="A52" s="97"/>
      <c r="B52" s="160" t="s">
        <v>1102</v>
      </c>
      <c r="C52" s="161"/>
      <c r="D52" s="161"/>
      <c r="E52" s="161"/>
      <c r="F52" s="161"/>
      <c r="G52" s="161"/>
      <c r="H52" s="162"/>
      <c r="I52" s="162"/>
      <c r="J52" s="162"/>
      <c r="K52" s="162"/>
      <c r="L52" s="162"/>
      <c r="M52" s="162"/>
      <c r="N52" s="162"/>
      <c r="O52" s="162"/>
      <c r="P52" s="161"/>
      <c r="Q52" s="161"/>
      <c r="R52" s="161"/>
      <c r="S52" s="161"/>
      <c r="T52" s="161"/>
      <c r="U52" s="161"/>
      <c r="V52" s="161"/>
      <c r="W52" s="161"/>
      <c r="X52" s="161"/>
      <c r="Y52" s="161"/>
      <c r="Z52" s="161"/>
      <c r="AA52" s="161"/>
      <c r="AB52" s="162"/>
      <c r="AC52" s="162"/>
      <c r="AD52" s="162"/>
      <c r="AE52" s="162"/>
      <c r="AF52" s="162"/>
      <c r="AG52" s="162"/>
      <c r="AH52" s="162"/>
      <c r="AI52" s="162"/>
      <c r="AJ52" s="161"/>
      <c r="AK52" s="70"/>
      <c r="AL52" s="97"/>
      <c r="AM52" s="97"/>
      <c r="AN52" s="97"/>
      <c r="AO52" s="97"/>
      <c r="AP52" s="97"/>
      <c r="AQ52" s="97"/>
      <c r="AR52" s="97"/>
      <c r="AS52" s="97"/>
      <c r="AT52" s="97"/>
      <c r="AU52" s="97"/>
      <c r="AV52" s="187"/>
      <c r="AW52" s="97"/>
      <c r="AX52" s="97"/>
      <c r="AY52" s="97"/>
      <c r="AZ52" s="97"/>
      <c r="BA52" s="71" t="s">
        <v>1102</v>
      </c>
      <c r="BB52" s="63"/>
      <c r="BC52" s="63"/>
      <c r="BD52" s="63"/>
      <c r="BE52" s="63"/>
      <c r="BF52" s="63"/>
      <c r="BG52" s="189"/>
      <c r="BH52" s="64"/>
      <c r="BI52" s="64"/>
      <c r="BJ52" s="64"/>
      <c r="BK52" s="64"/>
      <c r="BL52" s="64"/>
      <c r="BM52" s="64"/>
      <c r="BN52" s="64"/>
      <c r="BO52" s="63"/>
      <c r="BP52" s="63"/>
      <c r="BQ52" s="63"/>
      <c r="BR52" s="63"/>
      <c r="BS52" s="63"/>
      <c r="BT52" s="63"/>
      <c r="BU52" s="63"/>
      <c r="BV52" s="63"/>
      <c r="BW52" s="63"/>
      <c r="BX52" s="63"/>
      <c r="BY52" s="63"/>
      <c r="BZ52" s="63"/>
      <c r="CA52" s="189"/>
      <c r="CB52" s="162"/>
      <c r="CC52" s="162"/>
      <c r="CD52" s="162"/>
      <c r="CE52" s="162"/>
      <c r="CF52" s="162"/>
      <c r="CG52" s="162"/>
      <c r="CH52" s="162"/>
      <c r="CI52" s="63"/>
      <c r="CJ52" s="70"/>
    </row>
    <row r="53" spans="1:88" ht="8.25" customHeight="1" thickTop="1" x14ac:dyDescent="0.25">
      <c r="A53" s="97"/>
      <c r="B53" s="157"/>
      <c r="C53" s="21"/>
      <c r="D53" s="21"/>
      <c r="E53" s="21"/>
      <c r="F53" s="21"/>
      <c r="G53" s="21"/>
      <c r="H53" s="159"/>
      <c r="I53" s="159"/>
      <c r="J53" s="159"/>
      <c r="K53" s="159"/>
      <c r="L53" s="159"/>
      <c r="M53" s="159"/>
      <c r="N53" s="159"/>
      <c r="O53" s="159"/>
      <c r="P53" s="21"/>
      <c r="Q53" s="21"/>
      <c r="R53" s="21"/>
      <c r="S53" s="21"/>
      <c r="T53" s="21"/>
      <c r="U53" s="21"/>
      <c r="V53" s="21"/>
      <c r="W53" s="21"/>
      <c r="X53" s="21"/>
      <c r="Y53" s="21"/>
      <c r="Z53" s="21"/>
      <c r="AA53" s="21"/>
      <c r="AB53" s="159"/>
      <c r="AC53" s="159"/>
      <c r="AD53" s="159"/>
      <c r="AE53" s="159"/>
      <c r="AF53" s="159"/>
      <c r="AG53" s="159"/>
      <c r="AH53" s="159"/>
      <c r="AI53" s="159"/>
      <c r="AJ53" s="21"/>
      <c r="AK53" s="70"/>
      <c r="AL53" s="97"/>
      <c r="AM53" s="97"/>
      <c r="AN53" s="97"/>
      <c r="AO53" s="97"/>
      <c r="AP53" s="97"/>
      <c r="AQ53" s="97"/>
      <c r="AR53" s="97"/>
      <c r="AS53" s="97"/>
      <c r="AT53" s="97"/>
      <c r="AU53" s="97"/>
      <c r="AV53" s="187"/>
      <c r="AW53" s="97"/>
      <c r="AX53" s="97"/>
      <c r="AY53" s="97"/>
      <c r="AZ53" s="97"/>
      <c r="BA53" s="67"/>
      <c r="BB53" s="68"/>
      <c r="BC53" s="68"/>
      <c r="BD53" s="68"/>
      <c r="BE53" s="68"/>
      <c r="BF53" s="68"/>
      <c r="BG53" s="177"/>
      <c r="BH53" s="69"/>
      <c r="BI53" s="69"/>
      <c r="BJ53" s="69"/>
      <c r="BK53" s="69"/>
      <c r="BL53" s="69"/>
      <c r="BM53" s="69"/>
      <c r="BN53" s="69"/>
      <c r="BO53" s="68"/>
      <c r="BP53" s="68"/>
      <c r="BQ53" s="68"/>
      <c r="BR53" s="68"/>
      <c r="BS53" s="68"/>
      <c r="BT53" s="68"/>
      <c r="BU53" s="68"/>
      <c r="BV53" s="68"/>
      <c r="BW53" s="68"/>
      <c r="BX53" s="68"/>
      <c r="BY53" s="68"/>
      <c r="BZ53" s="68"/>
      <c r="CA53" s="177"/>
      <c r="CB53" s="159"/>
      <c r="CC53" s="159"/>
      <c r="CD53" s="159"/>
      <c r="CE53" s="159"/>
      <c r="CF53" s="159"/>
      <c r="CG53" s="159"/>
      <c r="CH53" s="159"/>
      <c r="CI53" s="68"/>
      <c r="CJ53" s="70"/>
    </row>
    <row r="54" spans="1:88" ht="15.75" x14ac:dyDescent="0.25">
      <c r="A54" s="97"/>
      <c r="B54" s="157"/>
      <c r="C54" s="21"/>
      <c r="D54" s="577" t="s">
        <v>1105</v>
      </c>
      <c r="E54" s="577"/>
      <c r="F54" s="577"/>
      <c r="G54" s="577"/>
      <c r="H54" s="586" t="str">
        <f>IF(NDD!J25&lt;&gt;"",NDD!J25,"")</f>
        <v/>
      </c>
      <c r="I54" s="586"/>
      <c r="J54" s="586"/>
      <c r="K54" s="586"/>
      <c r="L54" s="586"/>
      <c r="M54" s="586"/>
      <c r="N54" s="586"/>
      <c r="O54" s="586"/>
      <c r="P54" s="21"/>
      <c r="Q54" s="21"/>
      <c r="R54" s="21"/>
      <c r="S54" s="21"/>
      <c r="T54" s="21"/>
      <c r="U54" s="21"/>
      <c r="V54" s="577" t="s">
        <v>1104</v>
      </c>
      <c r="W54" s="577"/>
      <c r="X54" s="577"/>
      <c r="Y54" s="577"/>
      <c r="Z54" s="577"/>
      <c r="AA54" s="591"/>
      <c r="AB54" s="581" t="str">
        <f>IF(NDD!Z31&lt;&gt;"",NDD!Z31,"")</f>
        <v/>
      </c>
      <c r="AC54" s="581"/>
      <c r="AD54" s="581"/>
      <c r="AE54" s="581"/>
      <c r="AF54" s="581"/>
      <c r="AG54" s="581"/>
      <c r="AH54" s="581"/>
      <c r="AI54" s="581"/>
      <c r="AJ54" s="21"/>
      <c r="AK54" s="70"/>
      <c r="AL54" s="97"/>
      <c r="AM54" s="97"/>
      <c r="AN54" s="97"/>
      <c r="AO54" s="97"/>
      <c r="AP54" s="97"/>
      <c r="AQ54" s="97"/>
      <c r="AR54" s="97"/>
      <c r="AS54" s="97"/>
      <c r="AT54" s="97"/>
      <c r="AU54" s="97"/>
      <c r="AV54" s="187"/>
      <c r="AW54" s="97"/>
      <c r="AX54" s="97"/>
      <c r="AY54" s="97"/>
      <c r="AZ54" s="97"/>
      <c r="BA54" s="67"/>
      <c r="BB54" s="68"/>
      <c r="BC54" s="603" t="s">
        <v>1105</v>
      </c>
      <c r="BD54" s="603"/>
      <c r="BE54" s="603"/>
      <c r="BF54" s="603"/>
      <c r="BG54" s="621" t="s">
        <v>1907</v>
      </c>
      <c r="BH54" s="621"/>
      <c r="BI54" s="621"/>
      <c r="BJ54" s="621"/>
      <c r="BK54" s="621"/>
      <c r="BL54" s="621"/>
      <c r="BM54" s="621"/>
      <c r="BN54" s="621"/>
      <c r="BO54" s="68"/>
      <c r="BP54" s="68"/>
      <c r="BQ54" s="68"/>
      <c r="BR54" s="68"/>
      <c r="BS54" s="68"/>
      <c r="BT54" s="68"/>
      <c r="BU54" s="603" t="s">
        <v>1104</v>
      </c>
      <c r="BV54" s="603"/>
      <c r="BW54" s="603"/>
      <c r="BX54" s="603"/>
      <c r="BY54" s="603"/>
      <c r="BZ54" s="633"/>
      <c r="CA54" s="619" t="s">
        <v>1907</v>
      </c>
      <c r="CB54" s="619"/>
      <c r="CC54" s="619"/>
      <c r="CD54" s="619"/>
      <c r="CE54" s="619"/>
      <c r="CF54" s="619"/>
      <c r="CG54" s="619"/>
      <c r="CH54" s="619"/>
      <c r="CI54" s="68"/>
      <c r="CJ54" s="70"/>
    </row>
    <row r="55" spans="1:88" ht="15.75" x14ac:dyDescent="0.25">
      <c r="A55" s="97"/>
      <c r="B55" s="157"/>
      <c r="C55" s="21"/>
      <c r="D55" s="577" t="s">
        <v>1106</v>
      </c>
      <c r="E55" s="577"/>
      <c r="F55" s="577"/>
      <c r="G55" s="577"/>
      <c r="H55" s="581" t="str">
        <f>IF(AND(NDD!Z20&lt;&gt;"",OR(NDD!Z17="4 hours TAT - Service",NDD!Z17="48 hours TAT - Service")),VLOOKUP(NDD!Z20,LIST!Z2:AA250,2,FALSE),"")</f>
        <v/>
      </c>
      <c r="I55" s="581"/>
      <c r="J55" s="581"/>
      <c r="K55" s="581"/>
      <c r="L55" s="581"/>
      <c r="M55" s="581"/>
      <c r="N55" s="581"/>
      <c r="O55" s="581"/>
      <c r="P55" s="21"/>
      <c r="Q55" s="21"/>
      <c r="R55" s="21"/>
      <c r="S55" s="21"/>
      <c r="T55" s="21"/>
      <c r="U55" s="21"/>
      <c r="V55" s="577" t="s">
        <v>1103</v>
      </c>
      <c r="W55" s="577"/>
      <c r="X55" s="577"/>
      <c r="Y55" s="577"/>
      <c r="Z55" s="577"/>
      <c r="AA55" s="577"/>
      <c r="AB55" s="586" t="str">
        <f>IF(NDD!Z23&lt;&gt;"",NDD!Z23,"")</f>
        <v/>
      </c>
      <c r="AC55" s="586"/>
      <c r="AD55" s="586"/>
      <c r="AE55" s="586"/>
      <c r="AF55" s="586"/>
      <c r="AG55" s="586"/>
      <c r="AH55" s="586"/>
      <c r="AI55" s="586"/>
      <c r="AJ55" s="21"/>
      <c r="AK55" s="70"/>
      <c r="AL55" s="97"/>
      <c r="AM55" s="97"/>
      <c r="AN55" s="97"/>
      <c r="AO55" s="97"/>
      <c r="AP55" s="97"/>
      <c r="AQ55" s="97"/>
      <c r="AR55" s="97"/>
      <c r="AS55" s="97"/>
      <c r="AT55" s="97"/>
      <c r="AU55" s="97"/>
      <c r="AV55" s="187"/>
      <c r="AW55" s="97"/>
      <c r="AX55" s="97"/>
      <c r="AY55" s="97"/>
      <c r="AZ55" s="97"/>
      <c r="BA55" s="67"/>
      <c r="BB55" s="68"/>
      <c r="BC55" s="603" t="s">
        <v>1106</v>
      </c>
      <c r="BD55" s="603"/>
      <c r="BE55" s="603"/>
      <c r="BF55" s="603"/>
      <c r="BG55" s="619" t="s">
        <v>1907</v>
      </c>
      <c r="BH55" s="619"/>
      <c r="BI55" s="619"/>
      <c r="BJ55" s="619"/>
      <c r="BK55" s="619"/>
      <c r="BL55" s="619"/>
      <c r="BM55" s="619"/>
      <c r="BN55" s="619"/>
      <c r="BO55" s="68"/>
      <c r="BP55" s="68"/>
      <c r="BQ55" s="68"/>
      <c r="BR55" s="68"/>
      <c r="BS55" s="68"/>
      <c r="BT55" s="68"/>
      <c r="BU55" s="603" t="s">
        <v>1103</v>
      </c>
      <c r="BV55" s="603"/>
      <c r="BW55" s="603"/>
      <c r="BX55" s="603"/>
      <c r="BY55" s="603"/>
      <c r="BZ55" s="603"/>
      <c r="CA55" s="621" t="s">
        <v>1907</v>
      </c>
      <c r="CB55" s="621"/>
      <c r="CC55" s="621"/>
      <c r="CD55" s="621"/>
      <c r="CE55" s="621"/>
      <c r="CF55" s="621"/>
      <c r="CG55" s="621"/>
      <c r="CH55" s="621"/>
      <c r="CI55" s="68"/>
      <c r="CJ55" s="70"/>
    </row>
    <row r="56" spans="1:88" ht="15.75" thickBot="1" x14ac:dyDescent="0.3">
      <c r="A56" s="97"/>
      <c r="B56" s="165"/>
      <c r="C56" s="158"/>
      <c r="D56" s="158"/>
      <c r="E56" s="158"/>
      <c r="F56" s="158"/>
      <c r="G56" s="158"/>
      <c r="H56" s="158"/>
      <c r="I56" s="158"/>
      <c r="J56" s="158"/>
      <c r="K56" s="158"/>
      <c r="L56" s="158"/>
      <c r="M56" s="158"/>
      <c r="N56" s="158"/>
      <c r="O56" s="158"/>
      <c r="P56" s="158"/>
      <c r="Q56" s="158"/>
      <c r="R56" s="158"/>
      <c r="S56" s="158"/>
      <c r="T56" s="158"/>
      <c r="U56" s="158"/>
      <c r="V56" s="158"/>
      <c r="W56" s="158"/>
      <c r="X56" s="158"/>
      <c r="Y56" s="158"/>
      <c r="Z56" s="158"/>
      <c r="AA56" s="158"/>
      <c r="AB56" s="158"/>
      <c r="AC56" s="158"/>
      <c r="AD56" s="158"/>
      <c r="AE56" s="158"/>
      <c r="AF56" s="158"/>
      <c r="AG56" s="158"/>
      <c r="AH56" s="158"/>
      <c r="AI56" s="158"/>
      <c r="AJ56" s="158"/>
      <c r="AK56" s="74"/>
      <c r="AL56" s="97"/>
      <c r="AM56" s="97"/>
      <c r="AN56" s="97"/>
      <c r="AO56" s="97"/>
      <c r="AP56" s="97"/>
      <c r="AQ56" s="97"/>
      <c r="AR56" s="97"/>
      <c r="AS56" s="97"/>
      <c r="AT56" s="97"/>
      <c r="AU56" s="97"/>
      <c r="AV56" s="187"/>
      <c r="AW56" s="97"/>
      <c r="AX56" s="97"/>
      <c r="AY56" s="97"/>
      <c r="AZ56" s="97"/>
      <c r="BA56" s="72"/>
      <c r="BB56" s="73"/>
      <c r="BC56" s="73"/>
      <c r="BD56" s="73"/>
      <c r="BE56" s="73"/>
      <c r="BF56" s="73"/>
      <c r="BG56" s="73"/>
      <c r="BH56" s="73"/>
      <c r="BI56" s="73"/>
      <c r="BJ56" s="73"/>
      <c r="BK56" s="73"/>
      <c r="BL56" s="73"/>
      <c r="BM56" s="73"/>
      <c r="BN56" s="73"/>
      <c r="BO56" s="73"/>
      <c r="BP56" s="73"/>
      <c r="BQ56" s="73"/>
      <c r="BR56" s="73"/>
      <c r="BS56" s="73"/>
      <c r="BT56" s="73"/>
      <c r="BU56" s="73"/>
      <c r="BV56" s="73"/>
      <c r="BW56" s="73"/>
      <c r="BX56" s="73"/>
      <c r="BY56" s="73"/>
      <c r="BZ56" s="73"/>
      <c r="CA56" s="158"/>
      <c r="CB56" s="158"/>
      <c r="CC56" s="158"/>
      <c r="CD56" s="158"/>
      <c r="CE56" s="158"/>
      <c r="CF56" s="158"/>
      <c r="CG56" s="158"/>
      <c r="CH56" s="158"/>
      <c r="CI56" s="73"/>
      <c r="CJ56" s="74"/>
    </row>
    <row r="57" spans="1:88" x14ac:dyDescent="0.25">
      <c r="A57" s="119">
        <v>1</v>
      </c>
      <c r="B57" s="182">
        <v>2</v>
      </c>
      <c r="C57" s="119">
        <v>3</v>
      </c>
      <c r="D57" s="119">
        <v>4</v>
      </c>
      <c r="E57" s="202">
        <v>5</v>
      </c>
      <c r="F57" s="202">
        <v>6</v>
      </c>
      <c r="G57" s="202">
        <v>7</v>
      </c>
      <c r="H57" s="202">
        <v>8</v>
      </c>
      <c r="I57" s="202">
        <v>9</v>
      </c>
      <c r="J57" s="202">
        <v>10</v>
      </c>
      <c r="K57" s="202">
        <v>11</v>
      </c>
      <c r="L57" s="202">
        <v>12</v>
      </c>
      <c r="M57" s="202">
        <v>13</v>
      </c>
      <c r="N57" s="202">
        <v>14</v>
      </c>
      <c r="O57" s="202">
        <v>15</v>
      </c>
      <c r="P57" s="202">
        <v>16</v>
      </c>
      <c r="Q57" s="202">
        <v>17</v>
      </c>
      <c r="R57" s="202">
        <v>18</v>
      </c>
      <c r="S57" s="202">
        <v>19</v>
      </c>
      <c r="T57" s="202">
        <v>20</v>
      </c>
      <c r="U57" s="202">
        <v>21</v>
      </c>
      <c r="V57" s="202">
        <v>22</v>
      </c>
      <c r="W57" s="202">
        <v>23</v>
      </c>
      <c r="X57" s="202">
        <v>24</v>
      </c>
      <c r="Y57" s="202">
        <v>25</v>
      </c>
      <c r="Z57" s="202">
        <v>26</v>
      </c>
      <c r="AA57" s="202">
        <v>27</v>
      </c>
      <c r="AB57" s="202">
        <v>28</v>
      </c>
      <c r="AC57" s="202">
        <v>29</v>
      </c>
      <c r="AD57" s="202">
        <v>30</v>
      </c>
      <c r="AE57" s="202">
        <v>31</v>
      </c>
      <c r="AF57" s="202">
        <v>32</v>
      </c>
      <c r="AG57" s="202">
        <v>33</v>
      </c>
      <c r="AH57" s="202">
        <v>34</v>
      </c>
      <c r="AI57" s="202">
        <v>35</v>
      </c>
      <c r="AJ57" s="202">
        <v>36</v>
      </c>
      <c r="AK57" s="202">
        <v>37</v>
      </c>
      <c r="AL57" s="202">
        <v>38</v>
      </c>
      <c r="AM57" s="202">
        <v>39</v>
      </c>
      <c r="AN57" s="202">
        <v>40</v>
      </c>
      <c r="AO57" s="202">
        <v>41</v>
      </c>
      <c r="AP57" s="202">
        <v>42</v>
      </c>
      <c r="AQ57" s="202">
        <v>43</v>
      </c>
      <c r="AR57" s="202">
        <v>44</v>
      </c>
      <c r="AS57" s="202">
        <v>45</v>
      </c>
      <c r="AT57" s="202">
        <v>46</v>
      </c>
      <c r="AU57" s="202">
        <v>47</v>
      </c>
      <c r="AV57" s="185">
        <v>48</v>
      </c>
      <c r="AW57" s="202">
        <v>49</v>
      </c>
      <c r="AX57" s="202">
        <v>50</v>
      </c>
      <c r="AY57" s="202">
        <v>51</v>
      </c>
      <c r="AZ57" s="202">
        <v>52</v>
      </c>
      <c r="BA57" s="202">
        <v>53</v>
      </c>
      <c r="BB57" s="202">
        <v>54</v>
      </c>
      <c r="BC57" s="202">
        <v>55</v>
      </c>
      <c r="BD57" s="202">
        <v>56</v>
      </c>
      <c r="BE57" s="202">
        <v>57</v>
      </c>
      <c r="BF57" s="202">
        <v>58</v>
      </c>
      <c r="BG57" s="202">
        <v>59</v>
      </c>
      <c r="BH57" s="202">
        <v>60</v>
      </c>
      <c r="BI57" s="202">
        <v>61</v>
      </c>
      <c r="BJ57" s="202">
        <v>62</v>
      </c>
      <c r="BK57" s="202">
        <v>63</v>
      </c>
      <c r="BL57" s="202">
        <v>64</v>
      </c>
      <c r="BM57" s="202">
        <v>65</v>
      </c>
      <c r="BN57" s="202">
        <v>66</v>
      </c>
      <c r="BO57" s="202">
        <v>67</v>
      </c>
      <c r="BP57" s="202">
        <v>68</v>
      </c>
      <c r="BQ57" s="202">
        <v>69</v>
      </c>
      <c r="BR57" s="202">
        <v>70</v>
      </c>
      <c r="BS57" s="202">
        <v>71</v>
      </c>
      <c r="BT57" s="202">
        <v>72</v>
      </c>
      <c r="BU57" s="202">
        <v>73</v>
      </c>
      <c r="BV57" s="202">
        <v>74</v>
      </c>
      <c r="BW57" s="202">
        <v>75</v>
      </c>
      <c r="BX57" s="202">
        <v>76</v>
      </c>
      <c r="BY57" s="202">
        <v>77</v>
      </c>
      <c r="BZ57" s="202">
        <v>78</v>
      </c>
      <c r="CA57" s="202">
        <v>79</v>
      </c>
      <c r="CB57" s="202">
        <v>80</v>
      </c>
      <c r="CC57" s="202">
        <v>81</v>
      </c>
      <c r="CD57" s="202">
        <v>82</v>
      </c>
      <c r="CE57" s="202">
        <v>83</v>
      </c>
      <c r="CF57" s="202">
        <v>84</v>
      </c>
      <c r="CG57" s="202">
        <v>85</v>
      </c>
      <c r="CH57" s="202">
        <v>86</v>
      </c>
      <c r="CI57" s="202">
        <v>87</v>
      </c>
      <c r="CJ57" s="202">
        <v>88</v>
      </c>
    </row>
    <row r="58" spans="1:88" x14ac:dyDescent="0.25">
      <c r="A58" s="97"/>
      <c r="B58" s="183"/>
      <c r="C58" s="97"/>
      <c r="D58" s="97"/>
      <c r="E58" s="97"/>
      <c r="F58" s="97"/>
      <c r="G58" s="97"/>
      <c r="H58" s="97"/>
      <c r="I58" s="97"/>
      <c r="J58" s="97"/>
      <c r="K58" s="97"/>
      <c r="L58" s="97"/>
      <c r="M58" s="97"/>
      <c r="N58" s="97"/>
      <c r="O58" s="97"/>
      <c r="P58" s="97"/>
      <c r="Q58" s="97"/>
      <c r="R58" s="97"/>
      <c r="S58" s="97"/>
      <c r="T58" s="97"/>
      <c r="U58" s="97"/>
      <c r="V58" s="97"/>
      <c r="W58" s="97"/>
      <c r="X58" s="97"/>
      <c r="Y58" s="97"/>
      <c r="Z58" s="97"/>
      <c r="AA58" s="97"/>
      <c r="AB58" s="97"/>
      <c r="AC58" s="97"/>
      <c r="AD58" s="97"/>
      <c r="AE58" s="97"/>
      <c r="AF58" s="97"/>
      <c r="AG58" s="97"/>
      <c r="AH58" s="97"/>
      <c r="AI58" s="97"/>
      <c r="AJ58" s="97"/>
      <c r="AK58" s="97"/>
      <c r="AL58" s="97"/>
      <c r="AM58" s="97"/>
      <c r="AN58" s="97"/>
      <c r="AO58" s="97"/>
      <c r="AP58" s="97"/>
      <c r="AQ58" s="97"/>
      <c r="AR58" s="97"/>
      <c r="AS58" s="97"/>
      <c r="AT58" s="97"/>
      <c r="AU58" s="97"/>
      <c r="AV58" s="187"/>
      <c r="AW58" s="97"/>
      <c r="AX58" s="97"/>
      <c r="AY58" s="97"/>
      <c r="AZ58" s="97"/>
      <c r="BA58" s="97"/>
      <c r="BB58" s="97"/>
      <c r="BC58" s="97"/>
      <c r="BD58" s="97"/>
      <c r="BE58" s="97"/>
      <c r="BF58" s="97"/>
      <c r="BG58" s="97"/>
      <c r="BH58" s="97"/>
      <c r="BI58" s="97"/>
      <c r="BJ58" s="97"/>
      <c r="BK58" s="97"/>
      <c r="BL58" s="97"/>
      <c r="BM58" s="97"/>
      <c r="BN58" s="97"/>
      <c r="BO58" s="97"/>
      <c r="BP58" s="97"/>
      <c r="BQ58" s="97"/>
      <c r="BR58" s="97"/>
      <c r="BS58" s="97"/>
      <c r="BT58" s="97"/>
      <c r="BU58" s="97"/>
      <c r="BV58" s="97"/>
      <c r="BW58" s="97"/>
      <c r="BX58" s="97"/>
      <c r="BY58" s="97"/>
      <c r="BZ58" s="97"/>
      <c r="CA58" s="97"/>
      <c r="CB58" s="97"/>
      <c r="CC58" s="97"/>
      <c r="CD58" s="97"/>
      <c r="CE58" s="97"/>
      <c r="CF58" s="97"/>
      <c r="CG58" s="97"/>
      <c r="CH58" s="97"/>
      <c r="CI58" s="97"/>
      <c r="CJ58" s="97"/>
    </row>
    <row r="59" spans="1:88" x14ac:dyDescent="0.25">
      <c r="A59" s="97"/>
      <c r="B59" s="183"/>
      <c r="C59" s="97"/>
      <c r="D59" s="97"/>
      <c r="E59" s="97"/>
      <c r="F59" s="97"/>
      <c r="G59" s="97"/>
      <c r="H59" s="97"/>
      <c r="I59" s="97"/>
      <c r="J59" s="97"/>
      <c r="K59" s="97"/>
      <c r="L59" s="97"/>
      <c r="M59" s="97"/>
      <c r="N59" s="97"/>
      <c r="O59" s="97"/>
      <c r="P59" s="97"/>
      <c r="Q59" s="97"/>
      <c r="R59" s="97"/>
      <c r="S59" s="97"/>
      <c r="T59" s="97"/>
      <c r="U59" s="97"/>
      <c r="V59" s="97"/>
      <c r="W59" s="97"/>
      <c r="X59" s="97"/>
      <c r="Y59" s="97"/>
      <c r="Z59" s="97"/>
      <c r="AA59" s="97"/>
      <c r="AB59" s="97"/>
      <c r="AC59" s="97"/>
      <c r="AD59" s="97"/>
      <c r="AE59" s="97"/>
      <c r="AF59" s="97"/>
      <c r="AG59" s="97"/>
      <c r="AH59" s="97"/>
      <c r="AI59" s="97"/>
      <c r="AJ59" s="97"/>
      <c r="AK59" s="97"/>
      <c r="AL59" s="97"/>
      <c r="AM59" s="97"/>
      <c r="AN59" s="97"/>
      <c r="AO59" s="97"/>
      <c r="AP59" s="97"/>
      <c r="AQ59" s="97"/>
      <c r="AR59" s="97"/>
      <c r="AS59" s="97"/>
      <c r="AT59" s="97"/>
      <c r="AU59" s="97"/>
      <c r="AV59" s="187"/>
      <c r="AW59" s="97"/>
      <c r="AX59" s="97"/>
      <c r="AY59" s="97"/>
      <c r="AZ59" s="97"/>
      <c r="BA59" s="97"/>
      <c r="BB59" s="97"/>
      <c r="BC59" s="97"/>
      <c r="BD59" s="97"/>
      <c r="BE59" s="97"/>
      <c r="BF59" s="97"/>
      <c r="BG59" s="97"/>
      <c r="BH59" s="97"/>
      <c r="BI59" s="97"/>
      <c r="BJ59" s="97"/>
      <c r="BK59" s="97"/>
      <c r="BL59" s="97"/>
      <c r="BM59" s="97"/>
      <c r="BN59" s="97"/>
      <c r="BO59" s="97"/>
      <c r="BP59" s="97"/>
      <c r="BQ59" s="97"/>
      <c r="BR59" s="97"/>
      <c r="BS59" s="97"/>
      <c r="BT59" s="97"/>
      <c r="BU59" s="97"/>
      <c r="BV59" s="97"/>
      <c r="BW59" s="97"/>
      <c r="BX59" s="97"/>
      <c r="BY59" s="97"/>
      <c r="BZ59" s="97"/>
      <c r="CA59" s="97"/>
      <c r="CB59" s="97"/>
      <c r="CC59" s="97"/>
      <c r="CD59" s="97"/>
      <c r="CE59" s="97"/>
      <c r="CF59" s="97"/>
      <c r="CG59" s="97"/>
      <c r="CH59" s="97"/>
      <c r="CI59" s="97"/>
      <c r="CJ59" s="97"/>
    </row>
    <row r="60" spans="1:88" x14ac:dyDescent="0.25">
      <c r="A60" s="97"/>
      <c r="B60" s="183"/>
      <c r="C60" s="97"/>
      <c r="D60" s="97"/>
      <c r="E60" s="97"/>
      <c r="F60" s="97"/>
      <c r="G60" s="97"/>
      <c r="H60" s="97"/>
      <c r="I60" s="97"/>
      <c r="J60" s="97"/>
      <c r="K60" s="97"/>
      <c r="L60" s="97"/>
      <c r="M60" s="97"/>
      <c r="N60" s="97"/>
      <c r="O60" s="97"/>
      <c r="P60" s="97"/>
      <c r="Q60" s="97"/>
      <c r="R60" s="97"/>
      <c r="S60" s="97"/>
      <c r="T60" s="97"/>
      <c r="U60" s="97"/>
      <c r="V60" s="97"/>
      <c r="W60" s="97"/>
      <c r="X60" s="97"/>
      <c r="Y60" s="97"/>
      <c r="Z60" s="97"/>
      <c r="AA60" s="97"/>
      <c r="AB60" s="97"/>
      <c r="AC60" s="97"/>
      <c r="AD60" s="97"/>
      <c r="AE60" s="97"/>
      <c r="AF60" s="97"/>
      <c r="AG60" s="97"/>
      <c r="AH60" s="97"/>
      <c r="AI60" s="97"/>
      <c r="AJ60" s="97"/>
      <c r="AK60" s="97"/>
      <c r="AL60" s="97"/>
      <c r="AM60" s="97"/>
      <c r="AN60" s="97"/>
      <c r="AO60" s="97"/>
      <c r="AP60" s="97"/>
      <c r="AQ60" s="97"/>
      <c r="AR60" s="97"/>
      <c r="AS60" s="97"/>
      <c r="AT60" s="97"/>
      <c r="AU60" s="97"/>
      <c r="AV60" s="187"/>
      <c r="AW60" s="97"/>
      <c r="AX60" s="97"/>
      <c r="AY60" s="97"/>
      <c r="AZ60" s="97"/>
      <c r="BA60" s="97"/>
      <c r="BB60" s="97"/>
      <c r="BC60" s="97"/>
      <c r="BD60" s="97"/>
      <c r="BE60" s="97"/>
      <c r="BF60" s="97"/>
      <c r="BG60" s="97"/>
      <c r="BH60" s="97"/>
      <c r="BI60" s="97"/>
      <c r="BJ60" s="97"/>
      <c r="BK60" s="97"/>
      <c r="BL60" s="97"/>
      <c r="BM60" s="97"/>
      <c r="BN60" s="97"/>
      <c r="BO60" s="97"/>
      <c r="BP60" s="97"/>
      <c r="BQ60" s="97"/>
      <c r="BR60" s="97"/>
      <c r="BS60" s="97"/>
      <c r="BT60" s="97"/>
      <c r="BU60" s="97"/>
      <c r="BV60" s="97"/>
      <c r="BW60" s="97"/>
      <c r="BX60" s="97"/>
      <c r="BY60" s="97"/>
      <c r="BZ60" s="97"/>
      <c r="CA60" s="97"/>
      <c r="CB60" s="97"/>
      <c r="CC60" s="97"/>
      <c r="CD60" s="97"/>
      <c r="CE60" s="97"/>
      <c r="CF60" s="97"/>
      <c r="CG60" s="97"/>
      <c r="CH60" s="97"/>
      <c r="CI60" s="97"/>
      <c r="CJ60" s="97"/>
    </row>
    <row r="61" spans="1:88" x14ac:dyDescent="0.25">
      <c r="A61" s="97"/>
      <c r="B61" s="183"/>
      <c r="C61" s="97"/>
      <c r="D61" s="97"/>
      <c r="E61" s="97"/>
      <c r="F61" s="97"/>
      <c r="G61" s="97"/>
      <c r="H61" s="97"/>
      <c r="I61" s="97"/>
      <c r="J61" s="97"/>
      <c r="K61" s="97"/>
      <c r="L61" s="97"/>
      <c r="M61" s="97"/>
      <c r="N61" s="97"/>
      <c r="O61" s="97"/>
      <c r="P61" s="97"/>
      <c r="Q61" s="97"/>
      <c r="R61" s="97"/>
      <c r="S61" s="97"/>
      <c r="T61" s="97"/>
      <c r="U61" s="97"/>
      <c r="V61" s="97"/>
      <c r="W61" s="97"/>
      <c r="X61" s="97"/>
      <c r="Y61" s="97"/>
      <c r="Z61" s="97"/>
      <c r="AA61" s="97"/>
      <c r="AB61" s="97"/>
      <c r="AC61" s="97"/>
      <c r="AD61" s="97"/>
      <c r="AE61" s="97"/>
      <c r="AF61" s="97"/>
      <c r="AG61" s="97"/>
      <c r="AH61" s="97"/>
      <c r="AI61" s="97"/>
      <c r="AJ61" s="97"/>
      <c r="AK61" s="97"/>
      <c r="AL61" s="97"/>
      <c r="AM61" s="97"/>
      <c r="AN61" s="97"/>
      <c r="AO61" s="97"/>
      <c r="AP61" s="97"/>
      <c r="AQ61" s="97"/>
      <c r="AR61" s="97"/>
      <c r="AS61" s="97"/>
      <c r="AT61" s="97"/>
      <c r="AU61" s="97"/>
      <c r="AV61" s="187"/>
      <c r="AW61" s="97"/>
      <c r="AX61" s="97"/>
      <c r="AY61" s="97"/>
      <c r="AZ61" s="97"/>
      <c r="BA61" s="97"/>
      <c r="BB61" s="97"/>
      <c r="BC61" s="97"/>
      <c r="BD61" s="97"/>
      <c r="BE61" s="97"/>
      <c r="BF61" s="97"/>
      <c r="BG61" s="97"/>
      <c r="BH61" s="97"/>
      <c r="BI61" s="97"/>
      <c r="BJ61" s="97"/>
      <c r="BK61" s="97"/>
      <c r="BL61" s="97"/>
      <c r="BM61" s="97"/>
      <c r="BN61" s="97"/>
      <c r="BO61" s="97"/>
      <c r="BP61" s="97"/>
      <c r="BQ61" s="97"/>
      <c r="BR61" s="97"/>
      <c r="BS61" s="97"/>
      <c r="BT61" s="97"/>
      <c r="BU61" s="97"/>
      <c r="BV61" s="97"/>
      <c r="BW61" s="97"/>
      <c r="BX61" s="97"/>
      <c r="BY61" s="97"/>
      <c r="BZ61" s="97"/>
      <c r="CA61" s="97"/>
      <c r="CB61" s="97"/>
      <c r="CC61" s="97"/>
      <c r="CD61" s="97"/>
      <c r="CE61" s="97"/>
      <c r="CF61" s="97"/>
      <c r="CG61" s="97"/>
      <c r="CH61" s="97"/>
      <c r="CI61" s="97"/>
      <c r="CJ61" s="97"/>
    </row>
    <row r="62" spans="1:88" x14ac:dyDescent="0.25">
      <c r="A62" s="97"/>
      <c r="B62" s="183"/>
      <c r="C62" s="97"/>
      <c r="D62" s="97"/>
      <c r="E62" s="97"/>
      <c r="F62" s="97"/>
      <c r="G62" s="97"/>
      <c r="H62" s="97"/>
      <c r="I62" s="97"/>
      <c r="J62" s="97"/>
      <c r="K62" s="97"/>
      <c r="L62" s="97"/>
      <c r="M62" s="97"/>
      <c r="N62" s="97"/>
      <c r="O62" s="97"/>
      <c r="P62" s="97"/>
      <c r="Q62" s="97"/>
      <c r="R62" s="97"/>
      <c r="S62" s="97"/>
      <c r="T62" s="97"/>
      <c r="U62" s="97"/>
      <c r="V62" s="97"/>
      <c r="W62" s="97"/>
      <c r="X62" s="97"/>
      <c r="Y62" s="97"/>
      <c r="Z62" s="97"/>
      <c r="AA62" s="97"/>
      <c r="AB62" s="97"/>
      <c r="AC62" s="97"/>
      <c r="AD62" s="97"/>
      <c r="AE62" s="97"/>
      <c r="AF62" s="97"/>
      <c r="AG62" s="97"/>
      <c r="AH62" s="97"/>
      <c r="AI62" s="97"/>
      <c r="AJ62" s="97"/>
      <c r="AK62" s="97"/>
      <c r="AL62" s="97"/>
      <c r="AM62" s="97"/>
      <c r="AN62" s="97"/>
      <c r="AO62" s="97"/>
      <c r="AP62" s="97"/>
      <c r="AQ62" s="97"/>
      <c r="AR62" s="97"/>
      <c r="AS62" s="97"/>
      <c r="AT62" s="97"/>
      <c r="AU62" s="97"/>
      <c r="AV62" s="187"/>
      <c r="AW62" s="97"/>
      <c r="AX62" s="97"/>
      <c r="AY62" s="97"/>
      <c r="AZ62" s="97"/>
      <c r="BA62" s="97"/>
      <c r="BB62" s="97"/>
      <c r="BC62" s="97"/>
      <c r="BD62" s="97"/>
      <c r="BE62" s="97"/>
      <c r="BF62" s="97"/>
      <c r="BG62" s="97"/>
      <c r="BH62" s="97"/>
      <c r="BI62" s="97"/>
      <c r="BJ62" s="97"/>
      <c r="BK62" s="97"/>
      <c r="BL62" s="97"/>
      <c r="BM62" s="97"/>
      <c r="BN62" s="97"/>
      <c r="BO62" s="97"/>
      <c r="BP62" s="97"/>
      <c r="BQ62" s="97"/>
      <c r="BR62" s="97"/>
      <c r="BS62" s="97"/>
      <c r="BT62" s="97"/>
      <c r="BU62" s="97"/>
      <c r="BV62" s="97"/>
      <c r="BW62" s="97"/>
      <c r="BX62" s="97"/>
      <c r="BY62" s="97"/>
      <c r="BZ62" s="97"/>
      <c r="CA62" s="97"/>
      <c r="CB62" s="97"/>
      <c r="CC62" s="97"/>
      <c r="CD62" s="97"/>
      <c r="CE62" s="97"/>
      <c r="CF62" s="97"/>
      <c r="CG62" s="97"/>
      <c r="CH62" s="97"/>
      <c r="CI62" s="97"/>
      <c r="CJ62" s="97"/>
    </row>
    <row r="63" spans="1:88" x14ac:dyDescent="0.25">
      <c r="A63" s="97"/>
      <c r="B63" s="183"/>
      <c r="C63" s="97"/>
      <c r="D63" s="97"/>
      <c r="E63" s="97"/>
      <c r="F63" s="97"/>
      <c r="G63" s="97"/>
      <c r="H63" s="97"/>
      <c r="I63" s="97"/>
      <c r="J63" s="97"/>
      <c r="K63" s="97"/>
      <c r="L63" s="97"/>
      <c r="M63" s="97"/>
      <c r="N63" s="97"/>
      <c r="O63" s="97"/>
      <c r="P63" s="97"/>
      <c r="Q63" s="97"/>
      <c r="R63" s="97"/>
      <c r="S63" s="97"/>
      <c r="T63" s="97"/>
      <c r="U63" s="97"/>
      <c r="V63" s="97"/>
      <c r="W63" s="97"/>
      <c r="X63" s="97"/>
      <c r="Y63" s="97"/>
      <c r="Z63" s="97"/>
      <c r="AA63" s="97"/>
      <c r="AB63" s="97"/>
      <c r="AC63" s="97"/>
      <c r="AD63" s="97"/>
      <c r="AE63" s="97"/>
      <c r="AF63" s="97"/>
      <c r="AG63" s="97"/>
      <c r="AH63" s="97"/>
      <c r="AI63" s="97"/>
      <c r="AJ63" s="97"/>
      <c r="AK63" s="97"/>
      <c r="AL63" s="97"/>
      <c r="AM63" s="97"/>
      <c r="AN63" s="97"/>
      <c r="AO63" s="97"/>
      <c r="AP63" s="97"/>
      <c r="AQ63" s="97"/>
      <c r="AR63" s="97"/>
      <c r="AS63" s="97"/>
      <c r="AT63" s="97"/>
      <c r="AU63" s="97"/>
      <c r="AV63" s="187"/>
      <c r="AW63" s="97"/>
      <c r="AX63" s="97"/>
      <c r="AY63" s="97"/>
      <c r="AZ63" s="97"/>
      <c r="BA63" s="97"/>
      <c r="BB63" s="97"/>
      <c r="BC63" s="97"/>
      <c r="BD63" s="97"/>
      <c r="BE63" s="97"/>
      <c r="BF63" s="97"/>
      <c r="BG63" s="97"/>
      <c r="BH63" s="97"/>
      <c r="BI63" s="97"/>
      <c r="BJ63" s="97"/>
      <c r="BK63" s="97"/>
      <c r="BL63" s="97"/>
      <c r="BM63" s="97"/>
      <c r="BN63" s="97"/>
      <c r="BO63" s="97"/>
      <c r="BP63" s="97"/>
      <c r="BQ63" s="97"/>
      <c r="BR63" s="97"/>
      <c r="BS63" s="97"/>
      <c r="BT63" s="97"/>
      <c r="BU63" s="97"/>
      <c r="BV63" s="97"/>
      <c r="BW63" s="97"/>
      <c r="BX63" s="97"/>
      <c r="BY63" s="97"/>
      <c r="BZ63" s="97"/>
      <c r="CA63" s="97"/>
      <c r="CB63" s="97"/>
      <c r="CC63" s="97"/>
      <c r="CD63" s="97"/>
      <c r="CE63" s="97"/>
      <c r="CF63" s="97"/>
      <c r="CG63" s="97"/>
      <c r="CH63" s="97"/>
      <c r="CI63" s="97"/>
      <c r="CJ63" s="97"/>
    </row>
    <row r="64" spans="1:88" x14ac:dyDescent="0.25">
      <c r="A64" s="97"/>
      <c r="B64" s="183"/>
      <c r="C64" s="97"/>
      <c r="D64" s="97"/>
      <c r="E64" s="97"/>
      <c r="F64" s="97"/>
      <c r="G64" s="97"/>
      <c r="H64" s="97"/>
      <c r="I64" s="97"/>
      <c r="J64" s="97"/>
      <c r="K64" s="97"/>
      <c r="L64" s="97"/>
      <c r="M64" s="97"/>
      <c r="N64" s="97"/>
      <c r="O64" s="97"/>
      <c r="P64" s="97"/>
      <c r="Q64" s="97"/>
      <c r="R64" s="97"/>
      <c r="S64" s="97"/>
      <c r="T64" s="97"/>
      <c r="U64" s="97"/>
      <c r="V64" s="97"/>
      <c r="W64" s="97"/>
      <c r="X64" s="97"/>
      <c r="Y64" s="97"/>
      <c r="Z64" s="97"/>
      <c r="AA64" s="97"/>
      <c r="AB64" s="97"/>
      <c r="AC64" s="97"/>
      <c r="AD64" s="97"/>
      <c r="AE64" s="97"/>
      <c r="AF64" s="97"/>
      <c r="AG64" s="97"/>
      <c r="AH64" s="97"/>
      <c r="AI64" s="97"/>
      <c r="AJ64" s="97"/>
      <c r="AK64" s="97"/>
      <c r="AL64" s="97"/>
      <c r="AM64" s="97"/>
      <c r="AN64" s="97"/>
      <c r="AO64" s="97"/>
      <c r="AP64" s="97"/>
      <c r="AQ64" s="97"/>
      <c r="AR64" s="97"/>
      <c r="AS64" s="97"/>
      <c r="AT64" s="97"/>
      <c r="AU64" s="97"/>
      <c r="AV64" s="187"/>
      <c r="AW64" s="97"/>
      <c r="AX64" s="97"/>
      <c r="AY64" s="97"/>
      <c r="AZ64" s="97"/>
      <c r="BA64" s="97"/>
      <c r="BB64" s="97"/>
      <c r="BC64" s="97"/>
      <c r="BD64" s="97"/>
      <c r="BE64" s="97"/>
      <c r="BF64" s="97"/>
      <c r="BG64" s="97"/>
      <c r="BH64" s="97"/>
      <c r="BI64" s="97"/>
      <c r="BJ64" s="97"/>
      <c r="BK64" s="97"/>
      <c r="BL64" s="97"/>
      <c r="BM64" s="97"/>
      <c r="BN64" s="97"/>
      <c r="BO64" s="97"/>
      <c r="BP64" s="97"/>
      <c r="BQ64" s="97"/>
      <c r="BR64" s="97"/>
      <c r="BS64" s="97"/>
      <c r="BT64" s="97"/>
      <c r="BU64" s="97"/>
      <c r="BV64" s="97"/>
      <c r="BW64" s="97"/>
      <c r="BX64" s="97"/>
      <c r="BY64" s="97"/>
      <c r="BZ64" s="97"/>
      <c r="CA64" s="97"/>
      <c r="CB64" s="97"/>
      <c r="CC64" s="97"/>
      <c r="CD64" s="97"/>
      <c r="CE64" s="97"/>
      <c r="CF64" s="97"/>
      <c r="CG64" s="97"/>
      <c r="CH64" s="97"/>
      <c r="CI64" s="97"/>
      <c r="CJ64" s="97"/>
    </row>
    <row r="65" spans="1:88" x14ac:dyDescent="0.25">
      <c r="A65" s="97"/>
      <c r="B65" s="183"/>
      <c r="C65" s="97"/>
      <c r="D65" s="97"/>
      <c r="E65" s="97"/>
      <c r="F65" s="97"/>
      <c r="G65" s="97"/>
      <c r="H65" s="97"/>
      <c r="I65" s="97"/>
      <c r="J65" s="97"/>
      <c r="K65" s="97"/>
      <c r="L65" s="97"/>
      <c r="M65" s="97"/>
      <c r="N65" s="97"/>
      <c r="O65" s="97"/>
      <c r="P65" s="97"/>
      <c r="Q65" s="97"/>
      <c r="R65" s="97"/>
      <c r="S65" s="97"/>
      <c r="T65" s="97"/>
      <c r="U65" s="97"/>
      <c r="V65" s="97"/>
      <c r="W65" s="97"/>
      <c r="X65" s="97"/>
      <c r="Y65" s="97"/>
      <c r="Z65" s="97"/>
      <c r="AA65" s="97"/>
      <c r="AB65" s="97"/>
      <c r="AC65" s="97"/>
      <c r="AD65" s="97"/>
      <c r="AE65" s="97"/>
      <c r="AF65" s="97"/>
      <c r="AG65" s="97"/>
      <c r="AH65" s="97"/>
      <c r="AI65" s="97"/>
      <c r="AJ65" s="97"/>
      <c r="AK65" s="97"/>
      <c r="AL65" s="97"/>
      <c r="AM65" s="97"/>
      <c r="AN65" s="97"/>
      <c r="AO65" s="97"/>
      <c r="AP65" s="97"/>
      <c r="AQ65" s="97"/>
      <c r="AR65" s="97"/>
      <c r="AS65" s="97"/>
      <c r="AT65" s="97"/>
      <c r="AU65" s="97"/>
      <c r="AV65" s="187"/>
      <c r="AW65" s="97"/>
      <c r="AX65" s="97"/>
      <c r="AY65" s="97"/>
      <c r="AZ65" s="97"/>
      <c r="BA65" s="97"/>
      <c r="BB65" s="97"/>
      <c r="BC65" s="97"/>
      <c r="BD65" s="97"/>
      <c r="BE65" s="97"/>
      <c r="BF65" s="97"/>
      <c r="BG65" s="97"/>
      <c r="BH65" s="97"/>
      <c r="BI65" s="97"/>
      <c r="BJ65" s="97"/>
      <c r="BK65" s="97"/>
      <c r="BL65" s="97"/>
      <c r="BM65" s="97"/>
      <c r="BN65" s="97"/>
      <c r="BO65" s="97"/>
      <c r="BP65" s="97"/>
      <c r="BQ65" s="97"/>
      <c r="BR65" s="97"/>
      <c r="BS65" s="97"/>
      <c r="BT65" s="97"/>
      <c r="BU65" s="97"/>
      <c r="BV65" s="97"/>
      <c r="BW65" s="97"/>
      <c r="BX65" s="97"/>
      <c r="BY65" s="97"/>
      <c r="BZ65" s="97"/>
      <c r="CA65" s="97"/>
      <c r="CB65" s="97"/>
      <c r="CC65" s="97"/>
      <c r="CD65" s="97"/>
      <c r="CE65" s="97"/>
      <c r="CF65" s="97"/>
      <c r="CG65" s="97"/>
      <c r="CH65" s="97"/>
      <c r="CI65" s="97"/>
      <c r="CJ65" s="97"/>
    </row>
    <row r="66" spans="1:88" x14ac:dyDescent="0.25">
      <c r="A66" s="97"/>
      <c r="B66" s="183"/>
      <c r="C66" s="97"/>
      <c r="D66" s="97"/>
      <c r="E66" s="97"/>
      <c r="F66" s="97"/>
      <c r="G66" s="97"/>
      <c r="H66" s="97"/>
      <c r="I66" s="97"/>
      <c r="J66" s="97"/>
      <c r="K66" s="97"/>
      <c r="L66" s="97"/>
      <c r="M66" s="97"/>
      <c r="N66" s="97"/>
      <c r="O66" s="97"/>
      <c r="P66" s="97"/>
      <c r="Q66" s="97"/>
      <c r="R66" s="97"/>
      <c r="S66" s="97"/>
      <c r="T66" s="97"/>
      <c r="U66" s="97"/>
      <c r="V66" s="97"/>
      <c r="W66" s="97"/>
      <c r="X66" s="97"/>
      <c r="Y66" s="97"/>
      <c r="Z66" s="97"/>
      <c r="AA66" s="97"/>
      <c r="AB66" s="97"/>
      <c r="AC66" s="97"/>
      <c r="AD66" s="97"/>
      <c r="AE66" s="97"/>
      <c r="AF66" s="97"/>
      <c r="AG66" s="97"/>
      <c r="AH66" s="97"/>
      <c r="AI66" s="97"/>
      <c r="AJ66" s="97"/>
      <c r="AK66" s="97"/>
      <c r="AL66" s="97"/>
      <c r="AM66" s="97"/>
      <c r="AN66" s="97"/>
      <c r="AO66" s="97"/>
      <c r="AP66" s="97"/>
      <c r="AQ66" s="97"/>
      <c r="AR66" s="97"/>
      <c r="AS66" s="97"/>
      <c r="AT66" s="97"/>
      <c r="AU66" s="97"/>
      <c r="AV66" s="187"/>
      <c r="AW66" s="97"/>
      <c r="AX66" s="97"/>
      <c r="AY66" s="97"/>
      <c r="AZ66" s="97"/>
      <c r="BA66" s="97"/>
      <c r="BB66" s="97"/>
      <c r="BC66" s="97"/>
      <c r="BD66" s="97"/>
      <c r="BE66" s="97"/>
      <c r="BF66" s="97"/>
      <c r="BG66" s="97"/>
      <c r="BH66" s="97"/>
      <c r="BI66" s="97"/>
      <c r="BJ66" s="97"/>
      <c r="BK66" s="97"/>
      <c r="BL66" s="97"/>
      <c r="BM66" s="97"/>
      <c r="BN66" s="97"/>
      <c r="BO66" s="97"/>
      <c r="BP66" s="97"/>
      <c r="BQ66" s="97"/>
      <c r="BR66" s="97"/>
      <c r="BS66" s="97"/>
      <c r="BT66" s="97"/>
      <c r="BU66" s="97"/>
      <c r="BV66" s="97"/>
      <c r="BW66" s="97"/>
      <c r="BX66" s="97"/>
      <c r="BY66" s="97"/>
      <c r="BZ66" s="97"/>
      <c r="CA66" s="97"/>
      <c r="CB66" s="97"/>
      <c r="CC66" s="97"/>
      <c r="CD66" s="97"/>
      <c r="CE66" s="97"/>
      <c r="CF66" s="97"/>
      <c r="CG66" s="97"/>
      <c r="CH66" s="97"/>
      <c r="CI66" s="97"/>
      <c r="CJ66" s="97"/>
    </row>
    <row r="67" spans="1:88" x14ac:dyDescent="0.25">
      <c r="A67" s="97"/>
      <c r="B67" s="183"/>
      <c r="C67" s="97"/>
      <c r="D67" s="97"/>
      <c r="E67" s="97"/>
      <c r="F67" s="97"/>
      <c r="G67" s="97"/>
      <c r="H67" s="97"/>
      <c r="I67" s="97"/>
      <c r="J67" s="97"/>
      <c r="K67" s="97"/>
      <c r="L67" s="97"/>
      <c r="M67" s="97"/>
      <c r="N67" s="97"/>
      <c r="O67" s="97"/>
      <c r="P67" s="97"/>
      <c r="Q67" s="97"/>
      <c r="R67" s="97"/>
      <c r="S67" s="97"/>
      <c r="T67" s="97"/>
      <c r="U67" s="97"/>
      <c r="V67" s="97"/>
      <c r="W67" s="97"/>
      <c r="X67" s="97"/>
      <c r="Y67" s="97"/>
      <c r="Z67" s="97"/>
      <c r="AA67" s="97"/>
      <c r="AB67" s="97"/>
      <c r="AC67" s="97"/>
      <c r="AD67" s="97"/>
      <c r="AE67" s="97"/>
      <c r="AF67" s="97"/>
      <c r="AG67" s="97"/>
      <c r="AH67" s="97"/>
      <c r="AI67" s="97"/>
      <c r="AJ67" s="97"/>
      <c r="AK67" s="97"/>
      <c r="AL67" s="97"/>
      <c r="AM67" s="97"/>
      <c r="AN67" s="97"/>
      <c r="AO67" s="97"/>
      <c r="AP67" s="97"/>
      <c r="AQ67" s="97"/>
      <c r="AR67" s="97"/>
      <c r="AS67" s="97"/>
      <c r="AT67" s="97"/>
      <c r="AU67" s="97"/>
      <c r="AV67" s="187"/>
      <c r="AW67" s="97"/>
      <c r="AX67" s="97"/>
      <c r="AY67" s="97"/>
      <c r="AZ67" s="97"/>
      <c r="BA67" s="97"/>
      <c r="BB67" s="97"/>
      <c r="BC67" s="97"/>
      <c r="BD67" s="97"/>
      <c r="BE67" s="97"/>
      <c r="BF67" s="97"/>
      <c r="BG67" s="97"/>
      <c r="BH67" s="97"/>
      <c r="BI67" s="97"/>
      <c r="BJ67" s="97"/>
      <c r="BK67" s="97"/>
      <c r="BL67" s="97"/>
      <c r="BM67" s="97"/>
      <c r="BN67" s="97"/>
      <c r="BO67" s="97"/>
      <c r="BP67" s="97"/>
      <c r="BQ67" s="97"/>
      <c r="BR67" s="97"/>
      <c r="BS67" s="97"/>
      <c r="BT67" s="97"/>
      <c r="BU67" s="97"/>
      <c r="BV67" s="97"/>
      <c r="BW67" s="97"/>
      <c r="BX67" s="97"/>
      <c r="BY67" s="97"/>
      <c r="BZ67" s="97"/>
      <c r="CA67" s="97"/>
      <c r="CB67" s="97"/>
      <c r="CC67" s="97"/>
      <c r="CD67" s="97"/>
      <c r="CE67" s="97"/>
      <c r="CF67" s="97"/>
      <c r="CG67" s="97"/>
      <c r="CH67" s="97"/>
      <c r="CI67" s="97"/>
      <c r="CJ67" s="97"/>
    </row>
    <row r="68" spans="1:88" x14ac:dyDescent="0.25">
      <c r="A68" s="97"/>
      <c r="B68" s="183"/>
      <c r="C68" s="97"/>
      <c r="D68" s="97"/>
      <c r="E68" s="97"/>
      <c r="F68" s="97"/>
      <c r="G68" s="97"/>
      <c r="H68" s="97"/>
      <c r="I68" s="97"/>
      <c r="J68" s="97"/>
      <c r="K68" s="97"/>
      <c r="L68" s="97"/>
      <c r="M68" s="97"/>
      <c r="N68" s="97"/>
      <c r="O68" s="97"/>
      <c r="P68" s="97"/>
      <c r="Q68" s="97"/>
      <c r="R68" s="97"/>
      <c r="S68" s="97"/>
      <c r="T68" s="97"/>
      <c r="U68" s="97"/>
      <c r="V68" s="97"/>
      <c r="W68" s="97"/>
      <c r="X68" s="97"/>
      <c r="Y68" s="97"/>
      <c r="Z68" s="97"/>
      <c r="AA68" s="97"/>
      <c r="AB68" s="97"/>
      <c r="AC68" s="97"/>
      <c r="AD68" s="97"/>
      <c r="AE68" s="97"/>
      <c r="AF68" s="97"/>
      <c r="AG68" s="97"/>
      <c r="AH68" s="97"/>
      <c r="AI68" s="97"/>
      <c r="AJ68" s="97"/>
      <c r="AK68" s="97"/>
      <c r="AL68" s="97"/>
      <c r="AM68" s="97"/>
      <c r="AN68" s="97"/>
      <c r="AO68" s="97"/>
      <c r="AP68" s="97"/>
      <c r="AQ68" s="97"/>
      <c r="AR68" s="97"/>
      <c r="AS68" s="97"/>
      <c r="AT68" s="97"/>
      <c r="AU68" s="97"/>
      <c r="AV68" s="187"/>
      <c r="AW68" s="97"/>
      <c r="AX68" s="97"/>
      <c r="AY68" s="97"/>
      <c r="AZ68" s="97"/>
      <c r="BA68" s="97"/>
      <c r="BB68" s="97"/>
      <c r="BC68" s="97"/>
      <c r="BD68" s="97"/>
      <c r="BE68" s="97"/>
      <c r="BF68" s="97"/>
      <c r="BG68" s="97"/>
      <c r="BH68" s="97"/>
      <c r="BI68" s="97"/>
      <c r="BJ68" s="97"/>
      <c r="BK68" s="97"/>
      <c r="BL68" s="97"/>
      <c r="BM68" s="97"/>
      <c r="BN68" s="97"/>
      <c r="BO68" s="97"/>
      <c r="BP68" s="97"/>
      <c r="BQ68" s="97"/>
      <c r="BR68" s="97"/>
      <c r="BS68" s="97"/>
      <c r="BT68" s="97"/>
      <c r="BU68" s="97"/>
      <c r="BV68" s="97"/>
      <c r="BW68" s="97"/>
      <c r="BX68" s="97"/>
      <c r="BY68" s="97"/>
      <c r="BZ68" s="97"/>
      <c r="CA68" s="97"/>
      <c r="CB68" s="97"/>
      <c r="CC68" s="97"/>
      <c r="CD68" s="97"/>
      <c r="CE68" s="97"/>
      <c r="CF68" s="97"/>
      <c r="CG68" s="97"/>
      <c r="CH68" s="97"/>
      <c r="CI68" s="97"/>
      <c r="CJ68" s="97"/>
    </row>
    <row r="69" spans="1:88" x14ac:dyDescent="0.25">
      <c r="A69" s="97"/>
      <c r="B69" s="183"/>
      <c r="C69" s="97"/>
      <c r="D69" s="97"/>
      <c r="E69" s="97"/>
      <c r="F69" s="97"/>
      <c r="G69" s="97"/>
      <c r="H69" s="97"/>
      <c r="I69" s="97"/>
      <c r="J69" s="97"/>
      <c r="K69" s="97"/>
      <c r="L69" s="97"/>
      <c r="M69" s="97"/>
      <c r="N69" s="97"/>
      <c r="O69" s="97"/>
      <c r="P69" s="97"/>
      <c r="Q69" s="97"/>
      <c r="R69" s="97"/>
      <c r="S69" s="97"/>
      <c r="T69" s="97"/>
      <c r="U69" s="97"/>
      <c r="V69" s="97"/>
      <c r="W69" s="97"/>
      <c r="X69" s="97"/>
      <c r="Y69" s="97"/>
      <c r="Z69" s="97"/>
      <c r="AA69" s="97"/>
      <c r="AB69" s="97"/>
      <c r="AC69" s="97"/>
      <c r="AD69" s="97"/>
      <c r="AE69" s="97"/>
      <c r="AF69" s="97"/>
      <c r="AG69" s="97"/>
      <c r="AH69" s="97"/>
      <c r="AI69" s="97"/>
      <c r="AJ69" s="97"/>
      <c r="AK69" s="97"/>
      <c r="AL69" s="97"/>
      <c r="AM69" s="97"/>
      <c r="AN69" s="97"/>
      <c r="AO69" s="97"/>
      <c r="AP69" s="97"/>
      <c r="AQ69" s="97"/>
      <c r="AR69" s="97"/>
      <c r="AS69" s="97"/>
      <c r="AT69" s="97"/>
      <c r="AU69" s="97"/>
      <c r="AV69" s="187"/>
      <c r="AW69" s="97"/>
      <c r="AX69" s="97"/>
      <c r="AY69" s="97"/>
      <c r="AZ69" s="97"/>
      <c r="BA69" s="97"/>
      <c r="BB69" s="97"/>
      <c r="BC69" s="97"/>
      <c r="BD69" s="97"/>
      <c r="BE69" s="97"/>
      <c r="BF69" s="97"/>
      <c r="BG69" s="97"/>
      <c r="BH69" s="97"/>
      <c r="BI69" s="97"/>
      <c r="BJ69" s="97"/>
      <c r="BK69" s="97"/>
      <c r="BL69" s="97"/>
      <c r="BM69" s="97"/>
      <c r="BN69" s="97"/>
      <c r="BO69" s="97"/>
      <c r="BP69" s="97"/>
      <c r="BQ69" s="97"/>
      <c r="BR69" s="97"/>
      <c r="BS69" s="97"/>
      <c r="BT69" s="97"/>
      <c r="BU69" s="97"/>
      <c r="BV69" s="97"/>
      <c r="BW69" s="97"/>
      <c r="BX69" s="97"/>
      <c r="BY69" s="97"/>
      <c r="BZ69" s="97"/>
      <c r="CA69" s="97"/>
      <c r="CB69" s="97"/>
      <c r="CC69" s="97"/>
      <c r="CD69" s="97"/>
      <c r="CE69" s="97"/>
      <c r="CF69" s="97"/>
      <c r="CG69" s="97"/>
      <c r="CH69" s="97"/>
      <c r="CI69" s="97"/>
      <c r="CJ69" s="97"/>
    </row>
    <row r="70" spans="1:88" x14ac:dyDescent="0.25">
      <c r="A70" s="97"/>
      <c r="B70" s="183"/>
      <c r="C70" s="97"/>
      <c r="D70" s="97"/>
      <c r="E70" s="97"/>
      <c r="F70" s="97"/>
      <c r="G70" s="97"/>
      <c r="H70" s="97"/>
      <c r="I70" s="97"/>
      <c r="J70" s="97"/>
      <c r="K70" s="97"/>
      <c r="L70" s="97"/>
      <c r="M70" s="97"/>
      <c r="N70" s="97"/>
      <c r="O70" s="97"/>
      <c r="P70" s="97"/>
      <c r="Q70" s="97"/>
      <c r="R70" s="97"/>
      <c r="S70" s="97"/>
      <c r="T70" s="97"/>
      <c r="U70" s="97"/>
      <c r="V70" s="97"/>
      <c r="W70" s="97"/>
      <c r="X70" s="97"/>
      <c r="Y70" s="97"/>
      <c r="Z70" s="97"/>
      <c r="AA70" s="97"/>
      <c r="AB70" s="97"/>
      <c r="AC70" s="97"/>
      <c r="AD70" s="97"/>
      <c r="AE70" s="97"/>
      <c r="AF70" s="97"/>
      <c r="AG70" s="97"/>
      <c r="AH70" s="97"/>
      <c r="AI70" s="97"/>
      <c r="AJ70" s="97"/>
      <c r="AK70" s="97"/>
      <c r="AL70" s="97"/>
      <c r="AM70" s="97"/>
      <c r="AN70" s="97"/>
      <c r="AO70" s="97"/>
      <c r="AP70" s="97"/>
      <c r="AQ70" s="97"/>
      <c r="AR70" s="97"/>
      <c r="AS70" s="97"/>
      <c r="AT70" s="97"/>
      <c r="AU70" s="97"/>
      <c r="AV70" s="187"/>
      <c r="AW70" s="97"/>
      <c r="AX70" s="97"/>
      <c r="AY70" s="97"/>
      <c r="AZ70" s="97"/>
      <c r="BA70" s="97"/>
      <c r="BB70" s="97"/>
      <c r="BC70" s="97"/>
      <c r="BD70" s="97"/>
      <c r="BE70" s="97"/>
      <c r="BF70" s="97"/>
      <c r="BG70" s="97"/>
      <c r="BH70" s="97"/>
      <c r="BI70" s="97"/>
      <c r="BJ70" s="97"/>
      <c r="BK70" s="97"/>
      <c r="BL70" s="97"/>
      <c r="BM70" s="97"/>
      <c r="BN70" s="97"/>
      <c r="BO70" s="97"/>
      <c r="BP70" s="97"/>
      <c r="BQ70" s="97"/>
      <c r="BR70" s="97"/>
      <c r="BS70" s="97"/>
      <c r="BT70" s="97"/>
      <c r="BU70" s="97"/>
      <c r="BV70" s="97"/>
      <c r="BW70" s="97"/>
      <c r="BX70" s="97"/>
      <c r="BY70" s="97"/>
      <c r="BZ70" s="97"/>
      <c r="CA70" s="97"/>
      <c r="CB70" s="97"/>
      <c r="CC70" s="97"/>
      <c r="CD70" s="97"/>
      <c r="CE70" s="97"/>
      <c r="CF70" s="97"/>
      <c r="CG70" s="97"/>
      <c r="CH70" s="97"/>
      <c r="CI70" s="97"/>
      <c r="CJ70" s="97"/>
    </row>
    <row r="71" spans="1:88" x14ac:dyDescent="0.25">
      <c r="A71" s="97"/>
      <c r="B71" s="183"/>
      <c r="C71" s="97"/>
      <c r="D71" s="97"/>
      <c r="E71" s="97"/>
      <c r="F71" s="97"/>
      <c r="G71" s="97"/>
      <c r="H71" s="97"/>
      <c r="I71" s="97"/>
      <c r="J71" s="97"/>
      <c r="K71" s="97"/>
      <c r="L71" s="97"/>
      <c r="M71" s="97"/>
      <c r="N71" s="97"/>
      <c r="O71" s="97"/>
      <c r="P71" s="97"/>
      <c r="Q71" s="97"/>
      <c r="R71" s="97"/>
      <c r="S71" s="97"/>
      <c r="T71" s="97"/>
      <c r="U71" s="97"/>
      <c r="V71" s="97"/>
      <c r="W71" s="97"/>
      <c r="X71" s="97"/>
      <c r="Y71" s="97"/>
      <c r="Z71" s="97"/>
      <c r="AA71" s="97"/>
      <c r="AB71" s="97"/>
      <c r="AC71" s="97"/>
      <c r="AD71" s="97"/>
      <c r="AE71" s="97"/>
      <c r="AF71" s="97"/>
      <c r="AG71" s="97"/>
      <c r="AH71" s="97"/>
      <c r="AI71" s="97"/>
      <c r="AJ71" s="97"/>
      <c r="AK71" s="97"/>
      <c r="AL71" s="97"/>
      <c r="AM71" s="97"/>
      <c r="AN71" s="97"/>
      <c r="AO71" s="97"/>
      <c r="AP71" s="97"/>
      <c r="AQ71" s="97"/>
      <c r="AR71" s="97"/>
      <c r="AS71" s="97"/>
      <c r="AT71" s="97"/>
      <c r="AU71" s="97"/>
      <c r="AV71" s="187"/>
      <c r="AW71" s="97"/>
      <c r="AX71" s="97"/>
      <c r="AY71" s="97"/>
      <c r="AZ71" s="97"/>
      <c r="BA71" s="97"/>
      <c r="BB71" s="97"/>
      <c r="BC71" s="97"/>
      <c r="BD71" s="97"/>
      <c r="BE71" s="97"/>
      <c r="BF71" s="97"/>
      <c r="BG71" s="97"/>
      <c r="BH71" s="97"/>
      <c r="BI71" s="97"/>
      <c r="BJ71" s="97"/>
      <c r="BK71" s="97"/>
      <c r="BL71" s="97"/>
      <c r="BM71" s="97"/>
      <c r="BN71" s="97"/>
      <c r="BO71" s="97"/>
      <c r="BP71" s="97"/>
      <c r="BQ71" s="97"/>
      <c r="BR71" s="97"/>
      <c r="BS71" s="97"/>
      <c r="BT71" s="97"/>
      <c r="BU71" s="97"/>
      <c r="BV71" s="97"/>
      <c r="BW71" s="97"/>
      <c r="BX71" s="97"/>
      <c r="BY71" s="97"/>
      <c r="BZ71" s="97"/>
      <c r="CA71" s="97"/>
      <c r="CB71" s="97"/>
      <c r="CC71" s="97"/>
      <c r="CD71" s="97"/>
      <c r="CE71" s="97"/>
      <c r="CF71" s="97"/>
      <c r="CG71" s="97"/>
      <c r="CH71" s="97"/>
      <c r="CI71" s="97"/>
      <c r="CJ71" s="97"/>
    </row>
    <row r="72" spans="1:88" x14ac:dyDescent="0.25">
      <c r="A72" s="97"/>
      <c r="B72" s="183"/>
      <c r="C72" s="97"/>
      <c r="D72" s="97"/>
      <c r="E72" s="97"/>
      <c r="F72" s="97"/>
      <c r="G72" s="97"/>
      <c r="H72" s="97"/>
      <c r="I72" s="97"/>
      <c r="J72" s="97"/>
      <c r="K72" s="97"/>
      <c r="L72" s="97"/>
      <c r="M72" s="97"/>
      <c r="N72" s="97"/>
      <c r="O72" s="97"/>
      <c r="P72" s="97"/>
      <c r="Q72" s="97"/>
      <c r="R72" s="97"/>
      <c r="S72" s="97"/>
      <c r="T72" s="97"/>
      <c r="U72" s="97"/>
      <c r="V72" s="97"/>
      <c r="W72" s="97"/>
      <c r="X72" s="97"/>
      <c r="Y72" s="97"/>
      <c r="Z72" s="97"/>
      <c r="AA72" s="97"/>
      <c r="AB72" s="97"/>
      <c r="AC72" s="97"/>
      <c r="AD72" s="97"/>
      <c r="AE72" s="97"/>
      <c r="AF72" s="97"/>
      <c r="AG72" s="97"/>
      <c r="AH72" s="97"/>
      <c r="AI72" s="97"/>
      <c r="AJ72" s="97"/>
      <c r="AK72" s="97"/>
      <c r="AL72" s="97"/>
      <c r="AM72" s="97"/>
      <c r="AN72" s="97"/>
      <c r="AO72" s="97"/>
      <c r="AP72" s="97"/>
      <c r="AQ72" s="97"/>
      <c r="AR72" s="97"/>
      <c r="AS72" s="97"/>
      <c r="AT72" s="97"/>
      <c r="AU72" s="97"/>
      <c r="AV72" s="187"/>
      <c r="AW72" s="97"/>
      <c r="AX72" s="97"/>
      <c r="AY72" s="97"/>
      <c r="AZ72" s="97"/>
      <c r="BA72" s="97"/>
      <c r="BB72" s="97"/>
      <c r="BC72" s="97"/>
      <c r="BD72" s="97"/>
      <c r="BE72" s="97"/>
      <c r="BF72" s="97"/>
      <c r="BG72" s="97"/>
      <c r="BH72" s="97"/>
      <c r="BI72" s="97"/>
      <c r="BJ72" s="97"/>
      <c r="BK72" s="97"/>
      <c r="BL72" s="97"/>
      <c r="BM72" s="97"/>
      <c r="BN72" s="97"/>
      <c r="BO72" s="97"/>
      <c r="BP72" s="97"/>
      <c r="BQ72" s="97"/>
      <c r="BR72" s="97"/>
      <c r="BS72" s="97"/>
      <c r="BT72" s="97"/>
      <c r="BU72" s="97"/>
      <c r="BV72" s="97"/>
      <c r="BW72" s="97"/>
      <c r="BX72" s="97"/>
      <c r="BY72" s="97"/>
      <c r="BZ72" s="97"/>
      <c r="CA72" s="97"/>
      <c r="CB72" s="97"/>
      <c r="CC72" s="97"/>
      <c r="CD72" s="97"/>
      <c r="CE72" s="97"/>
      <c r="CF72" s="97"/>
      <c r="CG72" s="97"/>
      <c r="CH72" s="97"/>
      <c r="CI72" s="97"/>
      <c r="CJ72" s="97"/>
    </row>
    <row r="73" spans="1:88" x14ac:dyDescent="0.25">
      <c r="A73" s="97"/>
      <c r="B73" s="183"/>
      <c r="C73" s="97"/>
      <c r="D73" s="97"/>
      <c r="E73" s="97"/>
      <c r="F73" s="97"/>
      <c r="G73" s="97"/>
      <c r="H73" s="97"/>
      <c r="I73" s="97"/>
      <c r="J73" s="97"/>
      <c r="K73" s="97"/>
      <c r="L73" s="97"/>
      <c r="M73" s="97"/>
      <c r="N73" s="97"/>
      <c r="O73" s="97"/>
      <c r="P73" s="97"/>
      <c r="Q73" s="97"/>
      <c r="R73" s="97"/>
      <c r="S73" s="97"/>
      <c r="T73" s="97"/>
      <c r="U73" s="97"/>
      <c r="V73" s="97"/>
      <c r="W73" s="97"/>
      <c r="X73" s="97"/>
      <c r="Y73" s="97"/>
      <c r="Z73" s="97"/>
      <c r="AA73" s="97"/>
      <c r="AB73" s="97"/>
      <c r="AC73" s="97"/>
      <c r="AD73" s="97"/>
      <c r="AE73" s="97"/>
      <c r="AF73" s="97"/>
      <c r="AG73" s="97"/>
      <c r="AH73" s="97"/>
      <c r="AI73" s="97"/>
      <c r="AJ73" s="97"/>
      <c r="AK73" s="97"/>
      <c r="AL73" s="97"/>
      <c r="AM73" s="97"/>
      <c r="AN73" s="97"/>
      <c r="AO73" s="97"/>
      <c r="AP73" s="97"/>
      <c r="AQ73" s="97"/>
      <c r="AR73" s="97"/>
      <c r="AS73" s="97"/>
      <c r="AT73" s="97"/>
      <c r="AU73" s="97"/>
      <c r="AV73" s="187"/>
      <c r="AW73" s="97"/>
      <c r="AX73" s="97"/>
      <c r="AY73" s="97"/>
      <c r="AZ73" s="97"/>
      <c r="BA73" s="97"/>
      <c r="BB73" s="97"/>
      <c r="BC73" s="97"/>
      <c r="BD73" s="97"/>
      <c r="BE73" s="97"/>
      <c r="BF73" s="97"/>
      <c r="BG73" s="97"/>
      <c r="BH73" s="97"/>
      <c r="BI73" s="97"/>
      <c r="BJ73" s="97"/>
      <c r="BK73" s="97"/>
      <c r="BL73" s="97"/>
      <c r="BM73" s="97"/>
      <c r="BN73" s="97"/>
      <c r="BO73" s="97"/>
      <c r="BP73" s="97"/>
      <c r="BQ73" s="97"/>
      <c r="BR73" s="97"/>
      <c r="BS73" s="97"/>
      <c r="BT73" s="97"/>
      <c r="BU73" s="97"/>
      <c r="BV73" s="97"/>
      <c r="BW73" s="97"/>
      <c r="BX73" s="97"/>
      <c r="BY73" s="97"/>
      <c r="BZ73" s="97"/>
      <c r="CA73" s="97"/>
      <c r="CB73" s="97"/>
      <c r="CC73" s="97"/>
      <c r="CD73" s="97"/>
      <c r="CE73" s="97"/>
      <c r="CF73" s="97"/>
      <c r="CG73" s="97"/>
      <c r="CH73" s="97"/>
      <c r="CI73" s="97"/>
      <c r="CJ73" s="97"/>
    </row>
    <row r="74" spans="1:88" x14ac:dyDescent="0.25">
      <c r="A74" s="97"/>
      <c r="B74" s="97"/>
      <c r="C74" s="97"/>
      <c r="D74" s="97"/>
      <c r="E74" s="97"/>
      <c r="F74" s="97"/>
      <c r="G74" s="97"/>
      <c r="H74" s="97"/>
      <c r="I74" s="97"/>
      <c r="J74" s="97"/>
      <c r="K74" s="97"/>
      <c r="L74" s="97"/>
      <c r="M74" s="97"/>
      <c r="N74" s="97"/>
      <c r="O74" s="97"/>
      <c r="P74" s="97"/>
      <c r="Q74" s="97"/>
      <c r="R74" s="97"/>
      <c r="S74" s="97"/>
      <c r="T74" s="97"/>
      <c r="U74" s="97"/>
      <c r="V74" s="97"/>
      <c r="W74" s="97"/>
      <c r="X74" s="97"/>
      <c r="Y74" s="97"/>
      <c r="Z74" s="97"/>
      <c r="AA74" s="97"/>
      <c r="AB74" s="97"/>
      <c r="AC74" s="97"/>
      <c r="AD74" s="97"/>
      <c r="AE74" s="97"/>
      <c r="AF74" s="97"/>
      <c r="AG74" s="97"/>
      <c r="AH74" s="97"/>
      <c r="AI74" s="97"/>
      <c r="AJ74" s="97"/>
      <c r="AK74" s="97"/>
      <c r="AL74" s="97"/>
      <c r="AM74" s="97"/>
      <c r="AN74" s="97"/>
      <c r="AO74" s="97"/>
      <c r="AP74" s="97"/>
      <c r="AQ74" s="97"/>
      <c r="AR74" s="97"/>
      <c r="AS74" s="97"/>
      <c r="AT74" s="97"/>
      <c r="AU74" s="97"/>
      <c r="AV74" s="97"/>
      <c r="AW74" s="97"/>
      <c r="AX74" s="97"/>
      <c r="AY74" s="97"/>
      <c r="AZ74" s="97"/>
      <c r="BA74" s="97"/>
      <c r="BB74" s="97"/>
      <c r="BC74" s="97"/>
      <c r="BD74" s="97"/>
      <c r="BE74" s="97"/>
      <c r="BF74" s="97"/>
      <c r="BG74" s="97"/>
      <c r="BH74" s="97"/>
      <c r="BI74" s="97"/>
      <c r="BJ74" s="97"/>
      <c r="BK74" s="97"/>
      <c r="BL74" s="97"/>
      <c r="BM74" s="97"/>
      <c r="BN74" s="97"/>
      <c r="BO74" s="97"/>
      <c r="BP74" s="97"/>
      <c r="BQ74" s="97"/>
      <c r="BR74" s="97"/>
      <c r="BS74" s="97"/>
      <c r="BT74" s="97"/>
      <c r="BU74" s="97"/>
      <c r="BV74" s="97"/>
      <c r="BW74" s="97"/>
      <c r="BX74" s="97"/>
      <c r="BY74" s="97"/>
      <c r="BZ74" s="97"/>
      <c r="CA74" s="97"/>
      <c r="CB74" s="97"/>
      <c r="CC74" s="97"/>
      <c r="CD74" s="97"/>
      <c r="CE74" s="97"/>
      <c r="CF74" s="97"/>
      <c r="CG74" s="97"/>
      <c r="CH74" s="97"/>
      <c r="CI74" s="97"/>
      <c r="CJ74" s="97"/>
    </row>
    <row r="75" spans="1:88" x14ac:dyDescent="0.25">
      <c r="A75" s="97"/>
      <c r="B75" s="97"/>
      <c r="C75" s="97"/>
      <c r="D75" s="97"/>
      <c r="E75" s="97"/>
      <c r="F75" s="97"/>
      <c r="G75" s="97"/>
      <c r="H75" s="97"/>
      <c r="I75" s="97"/>
      <c r="J75" s="97"/>
      <c r="K75" s="97"/>
      <c r="L75" s="97"/>
      <c r="M75" s="97"/>
      <c r="N75" s="97"/>
      <c r="O75" s="97"/>
      <c r="P75" s="97"/>
      <c r="Q75" s="97"/>
      <c r="R75" s="97"/>
      <c r="S75" s="97"/>
      <c r="T75" s="97"/>
      <c r="U75" s="97"/>
      <c r="V75" s="97"/>
      <c r="W75" s="97"/>
      <c r="X75" s="97"/>
      <c r="Y75" s="97"/>
      <c r="Z75" s="97"/>
      <c r="AA75" s="97"/>
      <c r="AB75" s="97"/>
      <c r="AC75" s="97"/>
      <c r="AD75" s="97"/>
      <c r="AE75" s="97"/>
      <c r="AF75" s="97"/>
      <c r="AG75" s="97"/>
      <c r="AH75" s="97"/>
      <c r="AI75" s="97"/>
      <c r="AJ75" s="97"/>
      <c r="AK75" s="97"/>
      <c r="AL75" s="97"/>
      <c r="AM75" s="97"/>
      <c r="AN75" s="97"/>
      <c r="AO75" s="97"/>
      <c r="AP75" s="97"/>
      <c r="AQ75" s="97"/>
      <c r="AR75" s="97"/>
      <c r="AS75" s="97"/>
      <c r="AT75" s="97"/>
      <c r="AU75" s="97"/>
      <c r="AV75" s="97"/>
      <c r="AW75" s="97"/>
      <c r="AX75" s="97"/>
      <c r="AY75" s="97"/>
      <c r="AZ75" s="97"/>
      <c r="BA75" s="97"/>
      <c r="BB75" s="97"/>
      <c r="BC75" s="97"/>
      <c r="BD75" s="97"/>
      <c r="BE75" s="97"/>
      <c r="BF75" s="97"/>
      <c r="BG75" s="97"/>
      <c r="BH75" s="97"/>
      <c r="BI75" s="97"/>
      <c r="BJ75" s="97"/>
      <c r="BK75" s="97"/>
      <c r="BL75" s="97"/>
      <c r="BM75" s="97"/>
      <c r="BN75" s="97"/>
      <c r="BO75" s="97"/>
      <c r="BP75" s="97"/>
      <c r="BQ75" s="97"/>
      <c r="BR75" s="97"/>
      <c r="BS75" s="97"/>
      <c r="BT75" s="97"/>
      <c r="BU75" s="97"/>
      <c r="BV75" s="97"/>
      <c r="BW75" s="97"/>
      <c r="BX75" s="97"/>
      <c r="BY75" s="97"/>
      <c r="BZ75" s="97"/>
      <c r="CA75" s="97"/>
      <c r="CB75" s="97"/>
      <c r="CC75" s="97"/>
      <c r="CD75" s="97"/>
      <c r="CE75" s="97"/>
      <c r="CF75" s="97"/>
      <c r="CG75" s="97"/>
      <c r="CH75" s="97"/>
      <c r="CI75" s="97"/>
      <c r="CJ75" s="97"/>
    </row>
    <row r="76" spans="1:88" x14ac:dyDescent="0.25">
      <c r="A76" s="97"/>
      <c r="B76" s="97"/>
      <c r="C76" s="97"/>
      <c r="D76" s="97"/>
      <c r="E76" s="97"/>
      <c r="F76" s="97"/>
      <c r="G76" s="97"/>
      <c r="H76" s="97"/>
      <c r="I76" s="97"/>
      <c r="J76" s="97"/>
      <c r="K76" s="97"/>
      <c r="L76" s="97"/>
      <c r="M76" s="97"/>
      <c r="N76" s="97"/>
      <c r="O76" s="97"/>
      <c r="P76" s="97"/>
      <c r="Q76" s="97"/>
      <c r="R76" s="97"/>
      <c r="S76" s="97"/>
      <c r="T76" s="97"/>
      <c r="U76" s="97"/>
      <c r="V76" s="97"/>
      <c r="W76" s="97"/>
      <c r="X76" s="97"/>
      <c r="Y76" s="97"/>
      <c r="Z76" s="97"/>
      <c r="AA76" s="97"/>
      <c r="AB76" s="97"/>
      <c r="AC76" s="97"/>
      <c r="AD76" s="97"/>
      <c r="AE76" s="97"/>
      <c r="AF76" s="97"/>
      <c r="AG76" s="97"/>
      <c r="AH76" s="97"/>
      <c r="AI76" s="97"/>
      <c r="AJ76" s="97"/>
      <c r="AK76" s="97"/>
      <c r="AL76" s="97"/>
      <c r="AM76" s="97"/>
      <c r="AN76" s="97"/>
      <c r="AO76" s="97"/>
      <c r="AP76" s="97"/>
      <c r="AQ76" s="97"/>
      <c r="AR76" s="97"/>
      <c r="AS76" s="97"/>
      <c r="AT76" s="97"/>
      <c r="AU76" s="97"/>
      <c r="AV76" s="97"/>
      <c r="AW76" s="97"/>
      <c r="AX76" s="97"/>
      <c r="AY76" s="97"/>
      <c r="AZ76" s="97"/>
      <c r="BA76" s="97"/>
      <c r="BB76" s="97"/>
      <c r="BC76" s="97"/>
      <c r="BD76" s="97"/>
      <c r="BE76" s="97"/>
      <c r="BF76" s="97"/>
      <c r="BG76" s="97"/>
      <c r="BH76" s="97"/>
      <c r="BI76" s="97"/>
      <c r="BJ76" s="97"/>
      <c r="BK76" s="97"/>
      <c r="BL76" s="97"/>
      <c r="BM76" s="97"/>
      <c r="BN76" s="97"/>
      <c r="BO76" s="97"/>
      <c r="BP76" s="97"/>
      <c r="BQ76" s="97"/>
      <c r="BR76" s="97"/>
      <c r="BS76" s="97"/>
      <c r="BT76" s="97"/>
      <c r="BU76" s="97"/>
      <c r="BV76" s="97"/>
      <c r="BW76" s="97"/>
      <c r="BX76" s="97"/>
      <c r="BY76" s="97"/>
      <c r="BZ76" s="97"/>
      <c r="CA76" s="97"/>
      <c r="CB76" s="97"/>
      <c r="CC76" s="97"/>
      <c r="CD76" s="97"/>
      <c r="CE76" s="97"/>
      <c r="CF76" s="97"/>
      <c r="CG76" s="97"/>
      <c r="CH76" s="97"/>
      <c r="CI76" s="97"/>
      <c r="CJ76" s="97"/>
    </row>
    <row r="77" spans="1:88" x14ac:dyDescent="0.25">
      <c r="A77" s="97"/>
      <c r="B77" s="97"/>
      <c r="C77" s="97"/>
      <c r="D77" s="97"/>
      <c r="E77" s="97"/>
      <c r="F77" s="97"/>
      <c r="G77" s="97"/>
      <c r="H77" s="97"/>
      <c r="I77" s="97"/>
      <c r="J77" s="97"/>
      <c r="K77" s="97"/>
      <c r="L77" s="97"/>
      <c r="M77" s="97"/>
      <c r="N77" s="97"/>
      <c r="O77" s="97"/>
      <c r="P77" s="97"/>
      <c r="Q77" s="97"/>
      <c r="R77" s="97"/>
      <c r="S77" s="97"/>
      <c r="T77" s="97"/>
      <c r="U77" s="97"/>
      <c r="V77" s="97"/>
      <c r="W77" s="97"/>
      <c r="X77" s="97"/>
      <c r="Y77" s="97"/>
      <c r="Z77" s="97"/>
      <c r="AA77" s="97"/>
      <c r="AB77" s="97"/>
      <c r="AC77" s="97"/>
      <c r="AD77" s="97"/>
      <c r="AE77" s="97"/>
      <c r="AF77" s="97"/>
      <c r="AG77" s="97"/>
      <c r="AH77" s="97"/>
      <c r="AI77" s="97"/>
      <c r="AJ77" s="97"/>
      <c r="AK77" s="97"/>
      <c r="AL77" s="97"/>
      <c r="AM77" s="97"/>
      <c r="AN77" s="97"/>
      <c r="AO77" s="97"/>
      <c r="AP77" s="97"/>
      <c r="AQ77" s="97"/>
      <c r="AR77" s="97"/>
      <c r="AS77" s="97"/>
      <c r="AT77" s="97"/>
      <c r="AU77" s="97"/>
      <c r="AV77" s="97"/>
      <c r="AW77" s="97"/>
      <c r="AX77" s="97"/>
      <c r="AY77" s="97"/>
      <c r="AZ77" s="97"/>
      <c r="BA77" s="97"/>
      <c r="BB77" s="97"/>
      <c r="BC77" s="97"/>
      <c r="BD77" s="97"/>
      <c r="BE77" s="97"/>
      <c r="BF77" s="97"/>
      <c r="BG77" s="97"/>
      <c r="BH77" s="97"/>
      <c r="BI77" s="97"/>
      <c r="BJ77" s="97"/>
      <c r="BK77" s="97"/>
      <c r="BL77" s="97"/>
      <c r="BM77" s="97"/>
      <c r="BN77" s="97"/>
      <c r="BO77" s="97"/>
      <c r="BP77" s="97"/>
      <c r="BQ77" s="97"/>
      <c r="BR77" s="97"/>
      <c r="BS77" s="97"/>
      <c r="BT77" s="97"/>
      <c r="BU77" s="97"/>
      <c r="BV77" s="97"/>
      <c r="BW77" s="97"/>
      <c r="BX77" s="97"/>
      <c r="BY77" s="97"/>
      <c r="BZ77" s="97"/>
      <c r="CA77" s="97"/>
      <c r="CB77" s="97"/>
      <c r="CC77" s="97"/>
      <c r="CD77" s="97"/>
      <c r="CE77" s="97"/>
      <c r="CF77" s="97"/>
      <c r="CG77" s="97"/>
      <c r="CH77" s="97"/>
      <c r="CI77" s="97"/>
      <c r="CJ77" s="97"/>
    </row>
    <row r="78" spans="1:88" x14ac:dyDescent="0.25">
      <c r="A78" s="97"/>
      <c r="B78" s="97"/>
      <c r="C78" s="97"/>
      <c r="D78" s="97"/>
      <c r="E78" s="97"/>
      <c r="F78" s="97"/>
      <c r="G78" s="97"/>
      <c r="H78" s="97"/>
      <c r="I78" s="97"/>
      <c r="J78" s="97"/>
      <c r="K78" s="97"/>
      <c r="L78" s="97"/>
      <c r="M78" s="97"/>
      <c r="N78" s="97"/>
      <c r="O78" s="97"/>
      <c r="P78" s="97"/>
      <c r="Q78" s="97"/>
      <c r="R78" s="97"/>
      <c r="S78" s="97"/>
      <c r="T78" s="97"/>
      <c r="U78" s="97"/>
      <c r="V78" s="97"/>
      <c r="W78" s="97"/>
      <c r="X78" s="97"/>
      <c r="Y78" s="97"/>
      <c r="Z78" s="97"/>
      <c r="AA78" s="97"/>
      <c r="AB78" s="97"/>
      <c r="AC78" s="97"/>
      <c r="AD78" s="97"/>
      <c r="AE78" s="97"/>
      <c r="AF78" s="97"/>
      <c r="AG78" s="97"/>
      <c r="AH78" s="97"/>
      <c r="AI78" s="97"/>
      <c r="AJ78" s="97"/>
      <c r="AK78" s="97"/>
      <c r="AL78" s="97"/>
      <c r="AM78" s="97"/>
      <c r="AN78" s="97"/>
      <c r="AO78" s="97"/>
      <c r="AP78" s="97"/>
      <c r="AQ78" s="97"/>
      <c r="AR78" s="97"/>
      <c r="AS78" s="97"/>
      <c r="AT78" s="97"/>
      <c r="AU78" s="97"/>
      <c r="AV78" s="97"/>
      <c r="AW78" s="97"/>
      <c r="AX78" s="97"/>
      <c r="AY78" s="97"/>
      <c r="AZ78" s="97"/>
      <c r="BA78" s="97"/>
      <c r="BB78" s="97"/>
      <c r="BC78" s="97"/>
      <c r="BD78" s="97"/>
      <c r="BE78" s="97"/>
      <c r="BF78" s="97"/>
      <c r="BG78" s="97"/>
      <c r="BH78" s="97"/>
      <c r="BI78" s="97"/>
      <c r="BJ78" s="97"/>
      <c r="BK78" s="97"/>
      <c r="BL78" s="97"/>
      <c r="BM78" s="97"/>
      <c r="BN78" s="97"/>
      <c r="BO78" s="97"/>
      <c r="BP78" s="97"/>
      <c r="BQ78" s="97"/>
      <c r="BR78" s="97"/>
      <c r="BS78" s="97"/>
      <c r="BT78" s="97"/>
      <c r="BU78" s="97"/>
      <c r="BV78" s="97"/>
      <c r="BW78" s="97"/>
      <c r="BX78" s="97"/>
      <c r="BY78" s="97"/>
      <c r="BZ78" s="97"/>
      <c r="CA78" s="97"/>
      <c r="CB78" s="97"/>
      <c r="CC78" s="97"/>
      <c r="CD78" s="97"/>
      <c r="CE78" s="97"/>
      <c r="CF78" s="97"/>
      <c r="CG78" s="97"/>
      <c r="CH78" s="97"/>
      <c r="CI78" s="97"/>
      <c r="CJ78" s="97"/>
    </row>
    <row r="79" spans="1:88" x14ac:dyDescent="0.25">
      <c r="A79" s="97"/>
      <c r="B79" s="97"/>
      <c r="C79" s="97"/>
      <c r="D79" s="97"/>
      <c r="E79" s="97"/>
      <c r="F79" s="97"/>
      <c r="G79" s="97"/>
      <c r="H79" s="97"/>
      <c r="I79" s="97"/>
      <c r="J79" s="97"/>
      <c r="K79" s="97"/>
      <c r="L79" s="97"/>
      <c r="M79" s="97"/>
      <c r="N79" s="97"/>
      <c r="O79" s="97"/>
      <c r="P79" s="97"/>
      <c r="Q79" s="97"/>
      <c r="R79" s="97"/>
      <c r="S79" s="97"/>
      <c r="T79" s="97"/>
      <c r="U79" s="97"/>
      <c r="V79" s="97"/>
      <c r="W79" s="97"/>
      <c r="X79" s="97"/>
      <c r="Y79" s="97"/>
      <c r="Z79" s="97"/>
      <c r="AA79" s="97"/>
      <c r="AB79" s="97"/>
      <c r="AC79" s="97"/>
      <c r="AD79" s="97"/>
      <c r="AE79" s="97"/>
      <c r="AF79" s="97"/>
      <c r="AG79" s="97"/>
      <c r="AH79" s="97"/>
      <c r="AI79" s="97"/>
      <c r="AJ79" s="97"/>
      <c r="AK79" s="97"/>
      <c r="AL79" s="97"/>
      <c r="AM79" s="97"/>
      <c r="AN79" s="97"/>
      <c r="AO79" s="97"/>
      <c r="AP79" s="97"/>
      <c r="AQ79" s="97"/>
      <c r="AR79" s="97"/>
      <c r="AS79" s="97"/>
      <c r="AT79" s="97"/>
      <c r="AU79" s="97"/>
      <c r="AV79" s="97"/>
      <c r="AW79" s="97"/>
      <c r="AX79" s="97"/>
      <c r="AY79" s="97"/>
      <c r="AZ79" s="97"/>
      <c r="BA79" s="97"/>
      <c r="BB79" s="97"/>
      <c r="BC79" s="97"/>
      <c r="BD79" s="97"/>
      <c r="BE79" s="97"/>
      <c r="BF79" s="97"/>
      <c r="BG79" s="97"/>
      <c r="BH79" s="97"/>
      <c r="BI79" s="97"/>
      <c r="BJ79" s="97"/>
      <c r="BK79" s="97"/>
      <c r="BL79" s="97"/>
      <c r="BM79" s="97"/>
      <c r="BN79" s="97"/>
      <c r="BO79" s="97"/>
      <c r="BP79" s="97"/>
      <c r="BQ79" s="97"/>
      <c r="BR79" s="97"/>
      <c r="BS79" s="97"/>
      <c r="BT79" s="97"/>
      <c r="BU79" s="97"/>
      <c r="BV79" s="97"/>
      <c r="BW79" s="97"/>
      <c r="BX79" s="97"/>
      <c r="BY79" s="97"/>
      <c r="BZ79" s="97"/>
      <c r="CA79" s="97"/>
      <c r="CB79" s="97"/>
      <c r="CC79" s="97"/>
      <c r="CD79" s="97"/>
      <c r="CE79" s="97"/>
      <c r="CF79" s="97"/>
      <c r="CG79" s="97"/>
      <c r="CH79" s="97"/>
      <c r="CI79" s="97"/>
      <c r="CJ79" s="97"/>
    </row>
    <row r="80" spans="1:88" x14ac:dyDescent="0.25">
      <c r="A80" s="97"/>
      <c r="B80" s="97"/>
      <c r="C80" s="97"/>
      <c r="D80" s="97"/>
      <c r="E80" s="97"/>
      <c r="F80" s="97"/>
      <c r="G80" s="97"/>
      <c r="H80" s="97"/>
      <c r="I80" s="97"/>
      <c r="J80" s="97"/>
      <c r="K80" s="97"/>
      <c r="L80" s="97"/>
      <c r="M80" s="97"/>
      <c r="N80" s="97"/>
      <c r="O80" s="97"/>
      <c r="P80" s="97"/>
      <c r="Q80" s="97"/>
      <c r="R80" s="97"/>
      <c r="S80" s="97"/>
      <c r="T80" s="97"/>
      <c r="U80" s="97"/>
      <c r="V80" s="97"/>
      <c r="W80" s="97"/>
      <c r="X80" s="97"/>
      <c r="Y80" s="97"/>
      <c r="Z80" s="97"/>
      <c r="AA80" s="97"/>
      <c r="AB80" s="97"/>
      <c r="AC80" s="97"/>
      <c r="AD80" s="97"/>
      <c r="AE80" s="97"/>
      <c r="AF80" s="97"/>
      <c r="AG80" s="97"/>
      <c r="AH80" s="97"/>
      <c r="AI80" s="97"/>
      <c r="AJ80" s="97"/>
      <c r="AK80" s="97"/>
      <c r="AL80" s="97"/>
      <c r="AM80" s="97"/>
      <c r="AN80" s="97"/>
      <c r="AO80" s="97"/>
      <c r="AP80" s="97"/>
      <c r="AQ80" s="97"/>
      <c r="AR80" s="97"/>
      <c r="AS80" s="97"/>
      <c r="AT80" s="97"/>
      <c r="AU80" s="97"/>
      <c r="AV80" s="97"/>
      <c r="AW80" s="97"/>
      <c r="AX80" s="97"/>
      <c r="AY80" s="97"/>
      <c r="AZ80" s="97"/>
      <c r="BA80" s="97"/>
      <c r="BB80" s="97"/>
      <c r="BC80" s="97"/>
      <c r="BD80" s="97"/>
      <c r="BE80" s="97"/>
      <c r="BF80" s="97"/>
      <c r="BG80" s="97"/>
      <c r="BH80" s="97"/>
      <c r="BI80" s="97"/>
      <c r="BJ80" s="97"/>
      <c r="BK80" s="97"/>
      <c r="BL80" s="97"/>
      <c r="BM80" s="97"/>
      <c r="BN80" s="97"/>
      <c r="BO80" s="97"/>
      <c r="BP80" s="97"/>
      <c r="BQ80" s="97"/>
      <c r="BR80" s="97"/>
      <c r="BS80" s="97"/>
      <c r="BT80" s="97"/>
      <c r="BU80" s="97"/>
      <c r="BV80" s="97"/>
      <c r="BW80" s="97"/>
      <c r="BX80" s="97"/>
      <c r="BY80" s="97"/>
      <c r="BZ80" s="97"/>
      <c r="CA80" s="97"/>
      <c r="CB80" s="97"/>
      <c r="CC80" s="97"/>
      <c r="CD80" s="97"/>
      <c r="CE80" s="97"/>
      <c r="CF80" s="97"/>
      <c r="CG80" s="97"/>
      <c r="CH80" s="97"/>
      <c r="CI80" s="97"/>
      <c r="CJ80" s="97"/>
    </row>
    <row r="81" spans="1:88" x14ac:dyDescent="0.25">
      <c r="A81" s="97"/>
      <c r="B81" s="97"/>
      <c r="C81" s="97"/>
      <c r="D81" s="97"/>
      <c r="E81" s="97"/>
      <c r="F81" s="97"/>
      <c r="G81" s="97"/>
      <c r="H81" s="97"/>
      <c r="I81" s="97"/>
      <c r="J81" s="97"/>
      <c r="K81" s="97"/>
      <c r="L81" s="97"/>
      <c r="M81" s="97"/>
      <c r="N81" s="97"/>
      <c r="O81" s="97"/>
      <c r="P81" s="97"/>
      <c r="Q81" s="97"/>
      <c r="R81" s="97"/>
      <c r="S81" s="97"/>
      <c r="T81" s="97"/>
      <c r="U81" s="97"/>
      <c r="V81" s="97"/>
      <c r="W81" s="97"/>
      <c r="X81" s="97"/>
      <c r="Y81" s="97"/>
      <c r="Z81" s="97"/>
      <c r="AA81" s="97"/>
      <c r="AB81" s="97"/>
      <c r="AC81" s="97"/>
      <c r="AD81" s="97"/>
      <c r="AE81" s="97"/>
      <c r="AF81" s="97"/>
      <c r="AG81" s="97"/>
      <c r="AH81" s="97"/>
      <c r="AI81" s="97"/>
      <c r="AJ81" s="97"/>
      <c r="AK81" s="97"/>
      <c r="AL81" s="97"/>
      <c r="AM81" s="97"/>
      <c r="AN81" s="97"/>
      <c r="AO81" s="97"/>
      <c r="AP81" s="97"/>
      <c r="AQ81" s="97"/>
      <c r="AR81" s="97"/>
      <c r="AS81" s="97"/>
      <c r="AT81" s="97"/>
      <c r="AU81" s="97"/>
      <c r="AV81" s="97"/>
      <c r="AW81" s="97"/>
      <c r="AX81" s="97"/>
      <c r="AY81" s="97"/>
      <c r="AZ81" s="97"/>
      <c r="BA81" s="97"/>
      <c r="BB81" s="97"/>
      <c r="BC81" s="97"/>
      <c r="BD81" s="97"/>
      <c r="BE81" s="97"/>
      <c r="BF81" s="97"/>
      <c r="BG81" s="97"/>
      <c r="BH81" s="97"/>
      <c r="BI81" s="97"/>
      <c r="BJ81" s="97"/>
      <c r="BK81" s="97"/>
      <c r="BL81" s="97"/>
      <c r="BM81" s="97"/>
      <c r="BN81" s="97"/>
      <c r="BO81" s="97"/>
      <c r="BP81" s="97"/>
      <c r="BQ81" s="97"/>
      <c r="BR81" s="97"/>
      <c r="BS81" s="97"/>
      <c r="BT81" s="97"/>
      <c r="BU81" s="97"/>
      <c r="BV81" s="97"/>
      <c r="BW81" s="97"/>
      <c r="BX81" s="97"/>
      <c r="BY81" s="97"/>
      <c r="BZ81" s="97"/>
      <c r="CA81" s="97"/>
      <c r="CB81" s="97"/>
      <c r="CC81" s="97"/>
      <c r="CD81" s="97"/>
      <c r="CE81" s="97"/>
      <c r="CF81" s="97"/>
      <c r="CG81" s="97"/>
      <c r="CH81" s="97"/>
      <c r="CI81" s="97"/>
      <c r="CJ81" s="97"/>
    </row>
    <row r="82" spans="1:88" x14ac:dyDescent="0.25">
      <c r="A82" s="97"/>
      <c r="B82" s="97"/>
      <c r="C82" s="97"/>
      <c r="D82" s="97"/>
      <c r="E82" s="97"/>
      <c r="F82" s="97"/>
      <c r="G82" s="97"/>
      <c r="H82" s="97"/>
      <c r="I82" s="97"/>
      <c r="J82" s="97"/>
      <c r="K82" s="97"/>
      <c r="L82" s="97"/>
      <c r="M82" s="97"/>
      <c r="N82" s="97"/>
      <c r="O82" s="97"/>
      <c r="P82" s="97"/>
      <c r="Q82" s="97"/>
      <c r="R82" s="97"/>
      <c r="S82" s="97"/>
      <c r="T82" s="97"/>
      <c r="U82" s="97"/>
      <c r="V82" s="97"/>
      <c r="W82" s="97"/>
      <c r="X82" s="97"/>
      <c r="Y82" s="97"/>
      <c r="Z82" s="97"/>
      <c r="AA82" s="97"/>
      <c r="AB82" s="97"/>
      <c r="AC82" s="97"/>
      <c r="AD82" s="97"/>
      <c r="AE82" s="97"/>
      <c r="AF82" s="97"/>
      <c r="AG82" s="97"/>
      <c r="AH82" s="97"/>
      <c r="AI82" s="97"/>
      <c r="AJ82" s="97"/>
      <c r="AK82" s="97"/>
      <c r="AL82" s="97"/>
      <c r="AM82" s="97"/>
      <c r="AN82" s="97"/>
      <c r="AO82" s="97"/>
      <c r="AP82" s="97"/>
      <c r="AQ82" s="97"/>
      <c r="AR82" s="97"/>
      <c r="AS82" s="97"/>
      <c r="AT82" s="97"/>
      <c r="AU82" s="97"/>
      <c r="AV82" s="97"/>
      <c r="AW82" s="97"/>
      <c r="AX82" s="97"/>
      <c r="AY82" s="97"/>
      <c r="AZ82" s="97"/>
      <c r="BA82" s="97"/>
      <c r="BB82" s="97"/>
      <c r="BC82" s="97"/>
      <c r="BD82" s="97"/>
      <c r="BE82" s="97"/>
      <c r="BF82" s="97"/>
      <c r="BG82" s="97"/>
      <c r="BH82" s="97"/>
      <c r="BI82" s="97"/>
      <c r="BJ82" s="97"/>
      <c r="BK82" s="97"/>
      <c r="BL82" s="97"/>
      <c r="BM82" s="97"/>
      <c r="BN82" s="97"/>
      <c r="BO82" s="97"/>
      <c r="BP82" s="97"/>
      <c r="BQ82" s="97"/>
      <c r="BR82" s="97"/>
      <c r="BS82" s="97"/>
      <c r="BT82" s="97"/>
      <c r="BU82" s="97"/>
      <c r="BV82" s="97"/>
      <c r="BW82" s="97"/>
      <c r="BX82" s="97"/>
      <c r="BY82" s="97"/>
      <c r="BZ82" s="97"/>
      <c r="CA82" s="97"/>
      <c r="CB82" s="97"/>
      <c r="CC82" s="97"/>
      <c r="CD82" s="97"/>
      <c r="CE82" s="97"/>
      <c r="CF82" s="97"/>
      <c r="CG82" s="97"/>
      <c r="CH82" s="97"/>
      <c r="CI82" s="97"/>
      <c r="CJ82" s="97"/>
    </row>
    <row r="83" spans="1:88" x14ac:dyDescent="0.25">
      <c r="A83" s="97"/>
      <c r="B83" s="97"/>
      <c r="C83" s="97"/>
      <c r="D83" s="97"/>
      <c r="E83" s="97"/>
      <c r="F83" s="97"/>
      <c r="G83" s="97"/>
      <c r="H83" s="97"/>
      <c r="I83" s="97"/>
      <c r="J83" s="97"/>
      <c r="K83" s="97"/>
      <c r="L83" s="97"/>
      <c r="M83" s="97"/>
      <c r="N83" s="97"/>
      <c r="O83" s="97"/>
      <c r="P83" s="97"/>
      <c r="Q83" s="97"/>
      <c r="R83" s="97"/>
      <c r="S83" s="97"/>
      <c r="T83" s="97"/>
      <c r="U83" s="97"/>
      <c r="V83" s="97"/>
      <c r="W83" s="97"/>
      <c r="X83" s="97"/>
      <c r="Y83" s="97"/>
      <c r="Z83" s="97"/>
      <c r="AA83" s="97"/>
      <c r="AB83" s="97"/>
      <c r="AC83" s="97"/>
      <c r="AD83" s="97"/>
      <c r="AE83" s="97"/>
      <c r="AF83" s="97"/>
      <c r="AG83" s="97"/>
      <c r="AH83" s="97"/>
      <c r="AI83" s="97"/>
      <c r="AJ83" s="97"/>
      <c r="AK83" s="97"/>
      <c r="AL83" s="97"/>
      <c r="AM83" s="97"/>
      <c r="AN83" s="97"/>
      <c r="AO83" s="97"/>
      <c r="AP83" s="97"/>
      <c r="AQ83" s="97"/>
      <c r="AR83" s="97"/>
      <c r="AS83" s="97"/>
      <c r="AT83" s="97"/>
      <c r="AU83" s="97"/>
      <c r="AV83" s="97"/>
      <c r="AW83" s="97"/>
      <c r="AX83" s="97"/>
      <c r="AY83" s="97"/>
      <c r="AZ83" s="97"/>
      <c r="BA83" s="97"/>
      <c r="BB83" s="97"/>
      <c r="BC83" s="97"/>
      <c r="BD83" s="97"/>
      <c r="BE83" s="97"/>
      <c r="BF83" s="97"/>
      <c r="BG83" s="97"/>
      <c r="BH83" s="97"/>
      <c r="BI83" s="97"/>
      <c r="BJ83" s="97"/>
      <c r="BK83" s="97"/>
      <c r="BL83" s="97"/>
      <c r="BM83" s="97"/>
      <c r="BN83" s="97"/>
      <c r="BO83" s="97"/>
      <c r="BP83" s="97"/>
      <c r="BQ83" s="97"/>
      <c r="BR83" s="97"/>
      <c r="BS83" s="97"/>
      <c r="BT83" s="97"/>
      <c r="BU83" s="97"/>
      <c r="BV83" s="97"/>
      <c r="BW83" s="97"/>
      <c r="BX83" s="97"/>
      <c r="BY83" s="97"/>
      <c r="BZ83" s="97"/>
      <c r="CA83" s="97"/>
      <c r="CB83" s="97"/>
      <c r="CC83" s="97"/>
      <c r="CD83" s="97"/>
      <c r="CE83" s="97"/>
      <c r="CF83" s="97"/>
      <c r="CG83" s="97"/>
      <c r="CH83" s="97"/>
      <c r="CI83" s="97"/>
      <c r="CJ83" s="97"/>
    </row>
    <row r="84" spans="1:88" x14ac:dyDescent="0.25">
      <c r="A84" s="97"/>
      <c r="B84" s="97"/>
      <c r="C84" s="97"/>
      <c r="D84" s="97"/>
      <c r="E84" s="97"/>
      <c r="F84" s="97"/>
      <c r="G84" s="97"/>
      <c r="H84" s="97"/>
      <c r="I84" s="97"/>
      <c r="J84" s="97"/>
      <c r="K84" s="97"/>
      <c r="L84" s="97"/>
      <c r="M84" s="97"/>
      <c r="N84" s="97"/>
      <c r="O84" s="97"/>
      <c r="P84" s="97"/>
      <c r="Q84" s="97"/>
      <c r="R84" s="97"/>
      <c r="S84" s="97"/>
      <c r="T84" s="97"/>
      <c r="U84" s="97"/>
      <c r="V84" s="97"/>
      <c r="W84" s="97"/>
      <c r="X84" s="97"/>
      <c r="Y84" s="97"/>
      <c r="Z84" s="97"/>
      <c r="AA84" s="97"/>
      <c r="AB84" s="97"/>
      <c r="AC84" s="97"/>
      <c r="AD84" s="97"/>
      <c r="AE84" s="97"/>
      <c r="AF84" s="97"/>
      <c r="AG84" s="97"/>
      <c r="AH84" s="97"/>
      <c r="AI84" s="97"/>
      <c r="AJ84" s="97"/>
      <c r="AK84" s="97"/>
      <c r="AL84" s="97"/>
      <c r="AM84" s="97"/>
      <c r="AN84" s="97"/>
      <c r="AO84" s="97"/>
      <c r="AP84" s="97"/>
      <c r="AQ84" s="97"/>
      <c r="AR84" s="97"/>
      <c r="AS84" s="97"/>
      <c r="AT84" s="97"/>
      <c r="AU84" s="97"/>
      <c r="AV84" s="97"/>
      <c r="AW84" s="97"/>
      <c r="AX84" s="97"/>
      <c r="AY84" s="97"/>
      <c r="AZ84" s="97"/>
      <c r="BA84" s="97"/>
      <c r="BB84" s="97"/>
      <c r="BC84" s="97"/>
      <c r="BD84" s="97"/>
      <c r="BE84" s="97"/>
      <c r="BF84" s="97"/>
      <c r="BG84" s="97"/>
      <c r="BH84" s="97"/>
      <c r="BI84" s="97"/>
      <c r="BJ84" s="97"/>
      <c r="BK84" s="97"/>
      <c r="BL84" s="97"/>
      <c r="BM84" s="97"/>
      <c r="BN84" s="97"/>
      <c r="BO84" s="97"/>
      <c r="BP84" s="97"/>
      <c r="BQ84" s="97"/>
      <c r="BR84" s="97"/>
      <c r="BS84" s="97"/>
      <c r="BT84" s="97"/>
      <c r="BU84" s="97"/>
      <c r="BV84" s="97"/>
      <c r="BW84" s="97"/>
      <c r="BX84" s="97"/>
      <c r="BY84" s="97"/>
      <c r="BZ84" s="97"/>
      <c r="CA84" s="97"/>
      <c r="CB84" s="97"/>
      <c r="CC84" s="97"/>
      <c r="CD84" s="97"/>
      <c r="CE84" s="97"/>
      <c r="CF84" s="97"/>
      <c r="CG84" s="97"/>
      <c r="CH84" s="97"/>
      <c r="CI84" s="97"/>
      <c r="CJ84" s="97"/>
    </row>
    <row r="85" spans="1:88" x14ac:dyDescent="0.25">
      <c r="A85" s="97"/>
      <c r="B85" s="97"/>
      <c r="C85" s="97"/>
      <c r="D85" s="97"/>
      <c r="E85" s="97"/>
      <c r="F85" s="97"/>
      <c r="G85" s="97"/>
      <c r="H85" s="97"/>
      <c r="I85" s="97"/>
      <c r="J85" s="97"/>
      <c r="K85" s="97"/>
      <c r="L85" s="97"/>
      <c r="M85" s="97"/>
      <c r="N85" s="97"/>
      <c r="O85" s="97"/>
      <c r="P85" s="97"/>
      <c r="Q85" s="97"/>
      <c r="R85" s="97"/>
      <c r="S85" s="97"/>
      <c r="T85" s="97"/>
      <c r="U85" s="97"/>
      <c r="V85" s="97"/>
      <c r="W85" s="97"/>
      <c r="X85" s="97"/>
      <c r="Y85" s="97"/>
      <c r="Z85" s="97"/>
      <c r="AA85" s="97"/>
      <c r="AB85" s="97"/>
      <c r="AC85" s="97"/>
      <c r="AD85" s="97"/>
      <c r="AE85" s="97"/>
      <c r="AF85" s="97"/>
      <c r="AG85" s="97"/>
      <c r="AH85" s="97"/>
      <c r="AI85" s="97"/>
      <c r="AJ85" s="97"/>
      <c r="AK85" s="97"/>
      <c r="AL85" s="97"/>
      <c r="AM85" s="97"/>
      <c r="AN85" s="97"/>
      <c r="AO85" s="97"/>
      <c r="AP85" s="97"/>
      <c r="AQ85" s="97"/>
      <c r="AR85" s="97"/>
      <c r="AS85" s="97"/>
      <c r="AT85" s="97"/>
      <c r="AU85" s="97"/>
      <c r="AV85" s="97"/>
      <c r="AW85" s="97"/>
      <c r="AX85" s="97"/>
      <c r="AY85" s="97"/>
      <c r="AZ85" s="97"/>
      <c r="BA85" s="97"/>
      <c r="BB85" s="97"/>
      <c r="BC85" s="97"/>
      <c r="BD85" s="97"/>
      <c r="BE85" s="97"/>
      <c r="BF85" s="97"/>
      <c r="BG85" s="97"/>
      <c r="BH85" s="97"/>
      <c r="BI85" s="97"/>
      <c r="BJ85" s="97"/>
      <c r="BK85" s="97"/>
      <c r="BL85" s="97"/>
      <c r="BM85" s="97"/>
      <c r="BN85" s="97"/>
      <c r="BO85" s="97"/>
      <c r="BP85" s="97"/>
      <c r="BQ85" s="97"/>
      <c r="BR85" s="97"/>
      <c r="BS85" s="97"/>
      <c r="BT85" s="97"/>
      <c r="BU85" s="97"/>
      <c r="BV85" s="97"/>
      <c r="BW85" s="97"/>
      <c r="BX85" s="97"/>
      <c r="BY85" s="97"/>
      <c r="BZ85" s="97"/>
      <c r="CA85" s="97"/>
      <c r="CB85" s="97"/>
      <c r="CC85" s="97"/>
      <c r="CD85" s="97"/>
      <c r="CE85" s="97"/>
      <c r="CF85" s="97"/>
      <c r="CG85" s="97"/>
      <c r="CH85" s="97"/>
      <c r="CI85" s="97"/>
      <c r="CJ85" s="97"/>
    </row>
    <row r="86" spans="1:88" x14ac:dyDescent="0.25">
      <c r="A86" s="97"/>
      <c r="B86" s="97"/>
      <c r="C86" s="97"/>
      <c r="D86" s="97"/>
      <c r="E86" s="97"/>
      <c r="F86" s="97"/>
      <c r="G86" s="97"/>
      <c r="H86" s="97"/>
      <c r="I86" s="97"/>
      <c r="J86" s="97"/>
      <c r="K86" s="97"/>
      <c r="L86" s="97"/>
      <c r="M86" s="97"/>
      <c r="N86" s="97"/>
      <c r="O86" s="97"/>
      <c r="P86" s="97"/>
      <c r="Q86" s="97"/>
      <c r="R86" s="97"/>
      <c r="S86" s="97"/>
      <c r="T86" s="97"/>
      <c r="U86" s="97"/>
      <c r="V86" s="97"/>
      <c r="W86" s="97"/>
      <c r="X86" s="97"/>
      <c r="Y86" s="97"/>
      <c r="Z86" s="97"/>
      <c r="AA86" s="97"/>
      <c r="AB86" s="97"/>
      <c r="AC86" s="97"/>
      <c r="AD86" s="97"/>
      <c r="AE86" s="97"/>
      <c r="AF86" s="97"/>
      <c r="AG86" s="97"/>
      <c r="AH86" s="97"/>
      <c r="AI86" s="97"/>
      <c r="AJ86" s="97"/>
      <c r="AK86" s="97"/>
      <c r="AL86" s="97"/>
      <c r="AM86" s="97"/>
      <c r="AN86" s="97"/>
      <c r="AO86" s="97"/>
      <c r="AP86" s="97"/>
      <c r="AQ86" s="97"/>
      <c r="AR86" s="97"/>
      <c r="AS86" s="97"/>
      <c r="AT86" s="97"/>
      <c r="AU86" s="97"/>
      <c r="AV86" s="97"/>
      <c r="AW86" s="97"/>
      <c r="AX86" s="97"/>
      <c r="AY86" s="97"/>
      <c r="AZ86" s="97"/>
      <c r="BA86" s="97"/>
      <c r="BB86" s="97"/>
      <c r="BC86" s="97"/>
      <c r="BD86" s="97"/>
      <c r="BE86" s="97"/>
      <c r="BF86" s="97"/>
      <c r="BG86" s="97"/>
      <c r="BH86" s="97"/>
      <c r="BI86" s="97"/>
      <c r="BJ86" s="97"/>
      <c r="BK86" s="97"/>
      <c r="BL86" s="97"/>
      <c r="BM86" s="97"/>
      <c r="BN86" s="97"/>
      <c r="BO86" s="97"/>
      <c r="BP86" s="97"/>
      <c r="BQ86" s="97"/>
      <c r="BR86" s="97"/>
      <c r="BS86" s="97"/>
      <c r="BT86" s="97"/>
      <c r="BU86" s="97"/>
      <c r="BV86" s="97"/>
      <c r="BW86" s="97"/>
      <c r="BX86" s="97"/>
      <c r="BY86" s="97"/>
      <c r="BZ86" s="97"/>
      <c r="CA86" s="97"/>
      <c r="CB86" s="97"/>
      <c r="CC86" s="97"/>
      <c r="CD86" s="97"/>
      <c r="CE86" s="97"/>
      <c r="CF86" s="97"/>
      <c r="CG86" s="97"/>
      <c r="CH86" s="97"/>
      <c r="CI86" s="97"/>
      <c r="CJ86" s="97"/>
    </row>
    <row r="87" spans="1:88" x14ac:dyDescent="0.25">
      <c r="A87" s="97"/>
      <c r="B87" s="97"/>
      <c r="C87" s="97"/>
      <c r="D87" s="97"/>
      <c r="E87" s="97"/>
      <c r="F87" s="97"/>
      <c r="G87" s="97"/>
      <c r="H87" s="97"/>
      <c r="I87" s="97"/>
      <c r="J87" s="97"/>
      <c r="K87" s="97"/>
      <c r="L87" s="97"/>
      <c r="M87" s="97"/>
      <c r="N87" s="97"/>
      <c r="O87" s="97"/>
      <c r="P87" s="97"/>
      <c r="Q87" s="97"/>
      <c r="R87" s="97"/>
      <c r="S87" s="97"/>
      <c r="T87" s="97"/>
      <c r="U87" s="97"/>
      <c r="V87" s="97"/>
      <c r="W87" s="97"/>
      <c r="X87" s="97"/>
      <c r="Y87" s="97"/>
      <c r="Z87" s="97"/>
      <c r="AA87" s="97"/>
      <c r="AB87" s="97"/>
      <c r="AC87" s="97"/>
      <c r="AD87" s="97"/>
      <c r="AE87" s="97"/>
      <c r="AF87" s="97"/>
      <c r="AG87" s="97"/>
      <c r="AH87" s="97"/>
      <c r="AI87" s="97"/>
      <c r="AJ87" s="97"/>
      <c r="AK87" s="97"/>
      <c r="AL87" s="97"/>
      <c r="AM87" s="97"/>
      <c r="AN87" s="97"/>
      <c r="AO87" s="97"/>
      <c r="AP87" s="97"/>
      <c r="AQ87" s="97"/>
      <c r="AR87" s="97"/>
      <c r="AS87" s="97"/>
      <c r="AT87" s="97"/>
      <c r="AU87" s="97"/>
      <c r="AV87" s="97"/>
      <c r="AW87" s="97"/>
      <c r="AX87" s="97"/>
      <c r="AY87" s="97"/>
      <c r="AZ87" s="97"/>
      <c r="BA87" s="97"/>
      <c r="BB87" s="97"/>
      <c r="BC87" s="97"/>
      <c r="BD87" s="97"/>
      <c r="BE87" s="97"/>
      <c r="BF87" s="97"/>
      <c r="BG87" s="97"/>
      <c r="BH87" s="97"/>
      <c r="BI87" s="97"/>
      <c r="BJ87" s="97"/>
      <c r="BK87" s="97"/>
      <c r="BL87" s="97"/>
      <c r="BM87" s="97"/>
      <c r="BN87" s="97"/>
      <c r="BO87" s="97"/>
      <c r="BP87" s="97"/>
      <c r="BQ87" s="97"/>
      <c r="BR87" s="97"/>
      <c r="BS87" s="97"/>
      <c r="BT87" s="97"/>
      <c r="BU87" s="97"/>
      <c r="BV87" s="97"/>
      <c r="BW87" s="97"/>
      <c r="BX87" s="97"/>
      <c r="BY87" s="97"/>
      <c r="BZ87" s="97"/>
      <c r="CA87" s="97"/>
      <c r="CB87" s="97"/>
      <c r="CC87" s="97"/>
      <c r="CD87" s="97"/>
      <c r="CE87" s="97"/>
      <c r="CF87" s="97"/>
      <c r="CG87" s="97"/>
      <c r="CH87" s="97"/>
      <c r="CI87" s="97"/>
      <c r="CJ87" s="97"/>
    </row>
    <row r="88" spans="1:88" x14ac:dyDescent="0.25">
      <c r="A88" s="97"/>
      <c r="B88" s="97"/>
      <c r="C88" s="97"/>
      <c r="D88" s="97"/>
      <c r="E88" s="97"/>
      <c r="F88" s="97"/>
      <c r="G88" s="97"/>
      <c r="H88" s="97"/>
      <c r="I88" s="97"/>
      <c r="J88" s="97"/>
      <c r="K88" s="97"/>
      <c r="L88" s="97"/>
      <c r="M88" s="97"/>
      <c r="N88" s="97"/>
      <c r="O88" s="97"/>
      <c r="P88" s="97"/>
      <c r="Q88" s="97"/>
      <c r="R88" s="97"/>
      <c r="S88" s="97"/>
      <c r="T88" s="97"/>
      <c r="U88" s="97"/>
      <c r="V88" s="97"/>
      <c r="W88" s="97"/>
      <c r="X88" s="97"/>
      <c r="Y88" s="97"/>
      <c r="Z88" s="97"/>
      <c r="AA88" s="97"/>
      <c r="AB88" s="97"/>
      <c r="AC88" s="97"/>
      <c r="AD88" s="97"/>
      <c r="AE88" s="97"/>
      <c r="AF88" s="97"/>
      <c r="AG88" s="97"/>
      <c r="AH88" s="97"/>
      <c r="AI88" s="97"/>
      <c r="AJ88" s="97"/>
      <c r="AK88" s="97"/>
      <c r="AL88" s="97"/>
      <c r="AM88" s="97"/>
      <c r="AN88" s="97"/>
      <c r="AO88" s="97"/>
      <c r="AP88" s="97"/>
      <c r="AQ88" s="97"/>
      <c r="AR88" s="97"/>
      <c r="AS88" s="97"/>
      <c r="AT88" s="97"/>
      <c r="AU88" s="97"/>
      <c r="AV88" s="97"/>
      <c r="AW88" s="97"/>
      <c r="AX88" s="97"/>
      <c r="AY88" s="97"/>
      <c r="AZ88" s="97"/>
      <c r="BA88" s="97"/>
      <c r="BB88" s="97"/>
      <c r="BC88" s="97"/>
      <c r="BD88" s="97"/>
      <c r="BE88" s="97"/>
      <c r="BF88" s="97"/>
      <c r="BG88" s="97"/>
      <c r="BH88" s="97"/>
      <c r="BI88" s="97"/>
      <c r="BJ88" s="97"/>
      <c r="BK88" s="97"/>
      <c r="BL88" s="97"/>
      <c r="BM88" s="97"/>
      <c r="BN88" s="97"/>
      <c r="BO88" s="97"/>
      <c r="BP88" s="97"/>
      <c r="BQ88" s="97"/>
      <c r="BR88" s="97"/>
      <c r="BS88" s="97"/>
      <c r="BT88" s="97"/>
      <c r="BU88" s="97"/>
      <c r="BV88" s="97"/>
      <c r="BW88" s="97"/>
      <c r="BX88" s="97"/>
      <c r="BY88" s="97"/>
      <c r="BZ88" s="97"/>
      <c r="CA88" s="97"/>
      <c r="CB88" s="97"/>
      <c r="CC88" s="97"/>
      <c r="CD88" s="97"/>
      <c r="CE88" s="97"/>
      <c r="CF88" s="97"/>
      <c r="CG88" s="97"/>
      <c r="CH88" s="97"/>
      <c r="CI88" s="97"/>
      <c r="CJ88" s="97"/>
    </row>
    <row r="89" spans="1:88" x14ac:dyDescent="0.25">
      <c r="A89" s="97"/>
      <c r="B89" s="97"/>
      <c r="C89" s="97"/>
      <c r="D89" s="97"/>
      <c r="E89" s="97"/>
      <c r="F89" s="97"/>
      <c r="G89" s="97"/>
      <c r="H89" s="97"/>
      <c r="I89" s="97"/>
      <c r="J89" s="97"/>
      <c r="K89" s="97"/>
      <c r="L89" s="97"/>
      <c r="M89" s="97"/>
      <c r="N89" s="97"/>
      <c r="O89" s="97"/>
      <c r="P89" s="97"/>
      <c r="Q89" s="97"/>
      <c r="R89" s="97"/>
      <c r="S89" s="97"/>
      <c r="T89" s="97"/>
      <c r="U89" s="97"/>
      <c r="V89" s="97"/>
      <c r="W89" s="97"/>
      <c r="X89" s="97"/>
      <c r="Y89" s="97"/>
      <c r="Z89" s="97"/>
      <c r="AA89" s="97"/>
      <c r="AB89" s="97"/>
      <c r="AC89" s="97"/>
      <c r="AD89" s="97"/>
      <c r="AE89" s="97"/>
      <c r="AF89" s="97"/>
      <c r="AG89" s="97"/>
      <c r="AH89" s="97"/>
      <c r="AI89" s="97"/>
      <c r="AJ89" s="97"/>
      <c r="AK89" s="97"/>
      <c r="AL89" s="97"/>
      <c r="AM89" s="97"/>
      <c r="AN89" s="97"/>
      <c r="AO89" s="97"/>
      <c r="AP89" s="97"/>
      <c r="AQ89" s="97"/>
      <c r="AR89" s="97"/>
      <c r="AS89" s="97"/>
      <c r="AT89" s="97"/>
      <c r="AU89" s="97"/>
      <c r="AV89" s="97"/>
      <c r="AW89" s="97"/>
      <c r="AX89" s="97"/>
      <c r="AY89" s="97"/>
      <c r="AZ89" s="97"/>
      <c r="BA89" s="97"/>
      <c r="BB89" s="97"/>
      <c r="BC89" s="97"/>
      <c r="BD89" s="97"/>
      <c r="BE89" s="97"/>
      <c r="BF89" s="97"/>
      <c r="BG89" s="97"/>
      <c r="BH89" s="97"/>
      <c r="BI89" s="97"/>
      <c r="BJ89" s="97"/>
      <c r="BK89" s="97"/>
      <c r="BL89" s="97"/>
      <c r="BM89" s="97"/>
      <c r="BN89" s="97"/>
      <c r="BO89" s="97"/>
      <c r="BP89" s="97"/>
      <c r="BQ89" s="97"/>
      <c r="BR89" s="97"/>
      <c r="BS89" s="97"/>
      <c r="BT89" s="97"/>
      <c r="BU89" s="97"/>
      <c r="BV89" s="97"/>
      <c r="BW89" s="97"/>
      <c r="BX89" s="97"/>
      <c r="BY89" s="97"/>
      <c r="BZ89" s="97"/>
      <c r="CA89" s="97"/>
      <c r="CB89" s="97"/>
      <c r="CC89" s="97"/>
      <c r="CD89" s="97"/>
      <c r="CE89" s="97"/>
      <c r="CF89" s="97"/>
      <c r="CG89" s="97"/>
      <c r="CH89" s="97"/>
      <c r="CI89" s="97"/>
      <c r="CJ89" s="97"/>
    </row>
    <row r="90" spans="1:88" x14ac:dyDescent="0.25">
      <c r="A90" s="97"/>
      <c r="B90" s="97"/>
      <c r="C90" s="97"/>
      <c r="D90" s="97"/>
      <c r="E90" s="97"/>
      <c r="F90" s="97"/>
      <c r="G90" s="97"/>
      <c r="H90" s="97"/>
      <c r="I90" s="97"/>
      <c r="J90" s="97"/>
      <c r="K90" s="97"/>
      <c r="L90" s="97"/>
      <c r="M90" s="97"/>
      <c r="N90" s="97"/>
      <c r="O90" s="97"/>
      <c r="P90" s="97"/>
      <c r="Q90" s="97"/>
      <c r="R90" s="97"/>
      <c r="S90" s="97"/>
      <c r="T90" s="97"/>
      <c r="U90" s="97"/>
      <c r="V90" s="97"/>
      <c r="W90" s="97"/>
      <c r="X90" s="97"/>
      <c r="Y90" s="97"/>
      <c r="Z90" s="97"/>
      <c r="AA90" s="97"/>
      <c r="AB90" s="97"/>
      <c r="AC90" s="97"/>
      <c r="AD90" s="97"/>
      <c r="AE90" s="97"/>
      <c r="AF90" s="97"/>
      <c r="AG90" s="97"/>
      <c r="AH90" s="97"/>
      <c r="AI90" s="97"/>
      <c r="AJ90" s="97"/>
      <c r="AK90" s="97"/>
      <c r="AL90" s="97"/>
      <c r="AM90" s="97"/>
      <c r="AN90" s="97"/>
      <c r="AO90" s="97"/>
      <c r="AP90" s="97"/>
      <c r="AQ90" s="97"/>
      <c r="AR90" s="97"/>
      <c r="AS90" s="97"/>
      <c r="AT90" s="97"/>
      <c r="AU90" s="97"/>
      <c r="AV90" s="97"/>
      <c r="AW90" s="97"/>
      <c r="AX90" s="97"/>
      <c r="AY90" s="97"/>
      <c r="AZ90" s="97"/>
      <c r="BA90" s="97"/>
      <c r="BB90" s="97"/>
      <c r="BC90" s="97"/>
      <c r="BD90" s="97"/>
      <c r="BE90" s="97"/>
      <c r="BF90" s="97"/>
      <c r="BG90" s="97"/>
      <c r="BH90" s="97"/>
      <c r="BI90" s="97"/>
      <c r="BJ90" s="97"/>
      <c r="BK90" s="97"/>
      <c r="BL90" s="97"/>
      <c r="BM90" s="97"/>
      <c r="BN90" s="97"/>
      <c r="BO90" s="97"/>
      <c r="BP90" s="97"/>
      <c r="BQ90" s="97"/>
      <c r="BR90" s="97"/>
      <c r="BS90" s="97"/>
      <c r="BT90" s="97"/>
      <c r="BU90" s="97"/>
      <c r="BV90" s="97"/>
      <c r="BW90" s="97"/>
      <c r="BX90" s="97"/>
      <c r="BY90" s="97"/>
      <c r="BZ90" s="97"/>
      <c r="CA90" s="97"/>
      <c r="CB90" s="97"/>
      <c r="CC90" s="97"/>
      <c r="CD90" s="97"/>
      <c r="CE90" s="97"/>
      <c r="CF90" s="97"/>
      <c r="CG90" s="97"/>
      <c r="CH90" s="97"/>
      <c r="CI90" s="97"/>
      <c r="CJ90" s="97"/>
    </row>
    <row r="91" spans="1:88" x14ac:dyDescent="0.25">
      <c r="A91" s="97"/>
      <c r="B91" s="97"/>
      <c r="C91" s="97"/>
      <c r="D91" s="97"/>
      <c r="E91" s="97"/>
      <c r="F91" s="97"/>
      <c r="G91" s="97"/>
      <c r="H91" s="97"/>
      <c r="I91" s="97"/>
      <c r="J91" s="97"/>
      <c r="K91" s="97"/>
      <c r="L91" s="97"/>
      <c r="M91" s="97"/>
      <c r="N91" s="97"/>
      <c r="O91" s="97"/>
      <c r="P91" s="97"/>
      <c r="Q91" s="97"/>
      <c r="R91" s="97"/>
      <c r="S91" s="97"/>
      <c r="T91" s="97"/>
      <c r="U91" s="97"/>
      <c r="V91" s="97"/>
      <c r="W91" s="97"/>
      <c r="X91" s="97"/>
      <c r="Y91" s="97"/>
      <c r="Z91" s="97"/>
      <c r="AA91" s="97"/>
      <c r="AB91" s="97"/>
      <c r="AC91" s="97"/>
      <c r="AD91" s="97"/>
      <c r="AE91" s="97"/>
      <c r="AF91" s="97"/>
      <c r="AG91" s="97"/>
      <c r="AH91" s="97"/>
      <c r="AI91" s="97"/>
      <c r="AJ91" s="97"/>
      <c r="AK91" s="97"/>
      <c r="AL91" s="97"/>
      <c r="AM91" s="97"/>
      <c r="AN91" s="97"/>
      <c r="AO91" s="97"/>
      <c r="AP91" s="97"/>
      <c r="AQ91" s="97"/>
      <c r="AR91" s="97"/>
      <c r="AS91" s="97"/>
      <c r="AT91" s="97"/>
      <c r="AU91" s="97"/>
      <c r="AV91" s="97"/>
      <c r="AW91" s="97"/>
      <c r="AX91" s="97"/>
      <c r="AY91" s="97"/>
      <c r="AZ91" s="97"/>
      <c r="BA91" s="97"/>
      <c r="BB91" s="97"/>
      <c r="BC91" s="97"/>
      <c r="BD91" s="97"/>
      <c r="BE91" s="97"/>
      <c r="BF91" s="97"/>
      <c r="BG91" s="97"/>
      <c r="BH91" s="97"/>
      <c r="BI91" s="97"/>
      <c r="BJ91" s="97"/>
      <c r="BK91" s="97"/>
      <c r="BL91" s="97"/>
      <c r="BM91" s="97"/>
      <c r="BN91" s="97"/>
      <c r="BO91" s="97"/>
      <c r="BP91" s="97"/>
      <c r="BQ91" s="97"/>
      <c r="BR91" s="97"/>
      <c r="BS91" s="97"/>
      <c r="BT91" s="97"/>
      <c r="BU91" s="97"/>
      <c r="BV91" s="97"/>
      <c r="BW91" s="97"/>
      <c r="BX91" s="97"/>
      <c r="BY91" s="97"/>
      <c r="BZ91" s="97"/>
      <c r="CA91" s="97"/>
      <c r="CB91" s="97"/>
      <c r="CC91" s="97"/>
      <c r="CD91" s="97"/>
      <c r="CE91" s="97"/>
      <c r="CF91" s="97"/>
      <c r="CG91" s="97"/>
      <c r="CH91" s="97"/>
      <c r="CI91" s="97"/>
      <c r="CJ91" s="97"/>
    </row>
    <row r="92" spans="1:88" x14ac:dyDescent="0.25">
      <c r="A92" s="97"/>
      <c r="B92" s="97"/>
      <c r="C92" s="97"/>
      <c r="D92" s="97"/>
      <c r="E92" s="97"/>
      <c r="F92" s="97"/>
      <c r="G92" s="97"/>
      <c r="H92" s="97"/>
      <c r="I92" s="97"/>
      <c r="J92" s="97"/>
      <c r="K92" s="97"/>
      <c r="L92" s="97"/>
      <c r="M92" s="97"/>
      <c r="N92" s="97"/>
      <c r="O92" s="97"/>
      <c r="P92" s="97"/>
      <c r="Q92" s="97"/>
      <c r="R92" s="97"/>
      <c r="S92" s="97"/>
      <c r="T92" s="97"/>
      <c r="U92" s="97"/>
      <c r="V92" s="97"/>
      <c r="W92" s="97"/>
      <c r="X92" s="97"/>
      <c r="Y92" s="97"/>
      <c r="Z92" s="97"/>
      <c r="AA92" s="97"/>
      <c r="AB92" s="97"/>
      <c r="AC92" s="97"/>
      <c r="AD92" s="97"/>
      <c r="AE92" s="97"/>
      <c r="AF92" s="97"/>
      <c r="AG92" s="97"/>
      <c r="AH92" s="97"/>
      <c r="AI92" s="97"/>
      <c r="AJ92" s="97"/>
      <c r="AK92" s="97"/>
      <c r="AL92" s="97"/>
      <c r="AM92" s="97"/>
      <c r="AN92" s="97"/>
      <c r="AO92" s="97"/>
      <c r="AP92" s="97"/>
      <c r="AQ92" s="97"/>
      <c r="AR92" s="97"/>
      <c r="AS92" s="97"/>
      <c r="AT92" s="97"/>
      <c r="AU92" s="97"/>
      <c r="AV92" s="97"/>
      <c r="AW92" s="97"/>
      <c r="AX92" s="97"/>
      <c r="AY92" s="97"/>
      <c r="AZ92" s="97"/>
      <c r="BA92" s="97"/>
      <c r="BB92" s="97"/>
      <c r="BC92" s="97"/>
      <c r="BD92" s="97"/>
      <c r="BE92" s="97"/>
      <c r="BF92" s="97"/>
      <c r="BG92" s="97"/>
      <c r="BH92" s="97"/>
      <c r="BI92" s="97"/>
      <c r="BJ92" s="97"/>
      <c r="BK92" s="97"/>
      <c r="BL92" s="97"/>
      <c r="BM92" s="97"/>
      <c r="BN92" s="97"/>
      <c r="BO92" s="97"/>
      <c r="BP92" s="97"/>
      <c r="BQ92" s="97"/>
      <c r="BR92" s="97"/>
      <c r="BS92" s="97"/>
      <c r="BT92" s="97"/>
      <c r="BU92" s="97"/>
      <c r="BV92" s="97"/>
      <c r="BW92" s="97"/>
      <c r="BX92" s="97"/>
      <c r="BY92" s="97"/>
      <c r="BZ92" s="97"/>
      <c r="CA92" s="97"/>
      <c r="CB92" s="97"/>
      <c r="CC92" s="97"/>
      <c r="CD92" s="97"/>
      <c r="CE92" s="97"/>
      <c r="CF92" s="97"/>
      <c r="CG92" s="97"/>
      <c r="CH92" s="97"/>
      <c r="CI92" s="97"/>
      <c r="CJ92" s="97"/>
    </row>
    <row r="93" spans="1:88" x14ac:dyDescent="0.25">
      <c r="A93" s="97"/>
      <c r="B93" s="97"/>
      <c r="C93" s="97"/>
      <c r="D93" s="97"/>
      <c r="E93" s="97"/>
      <c r="F93" s="97"/>
      <c r="G93" s="97"/>
      <c r="H93" s="97"/>
      <c r="I93" s="97"/>
      <c r="J93" s="97"/>
      <c r="K93" s="97"/>
      <c r="L93" s="97"/>
      <c r="M93" s="97"/>
      <c r="N93" s="97"/>
      <c r="O93" s="97"/>
      <c r="P93" s="97"/>
      <c r="Q93" s="97"/>
      <c r="R93" s="97"/>
      <c r="S93" s="97"/>
      <c r="T93" s="97"/>
      <c r="U93" s="97"/>
      <c r="V93" s="97"/>
      <c r="W93" s="97"/>
      <c r="X93" s="97"/>
      <c r="Y93" s="97"/>
      <c r="Z93" s="97"/>
      <c r="AA93" s="97"/>
      <c r="AB93" s="97"/>
      <c r="AC93" s="97"/>
      <c r="AD93" s="97"/>
      <c r="AE93" s="97"/>
      <c r="AF93" s="97"/>
      <c r="AG93" s="97"/>
      <c r="AH93" s="97"/>
      <c r="AI93" s="97"/>
      <c r="AJ93" s="97"/>
      <c r="AK93" s="97"/>
      <c r="AL93" s="97"/>
      <c r="AM93" s="97"/>
      <c r="AN93" s="97"/>
      <c r="AO93" s="97"/>
      <c r="AP93" s="97"/>
      <c r="AQ93" s="97"/>
      <c r="AR93" s="97"/>
      <c r="AS93" s="97"/>
      <c r="AT93" s="97"/>
      <c r="AU93" s="97"/>
      <c r="AV93" s="97"/>
      <c r="AW93" s="97"/>
      <c r="AX93" s="97"/>
      <c r="AY93" s="97"/>
      <c r="AZ93" s="97"/>
      <c r="BA93" s="97"/>
      <c r="BB93" s="97"/>
      <c r="BC93" s="97"/>
      <c r="BD93" s="97"/>
      <c r="BE93" s="97"/>
      <c r="BF93" s="97"/>
      <c r="BG93" s="97"/>
      <c r="BH93" s="97"/>
      <c r="BI93" s="97"/>
      <c r="BJ93" s="97"/>
      <c r="BK93" s="97"/>
      <c r="BL93" s="97"/>
      <c r="BM93" s="97"/>
      <c r="BN93" s="97"/>
      <c r="BO93" s="97"/>
      <c r="BP93" s="97"/>
      <c r="BQ93" s="97"/>
      <c r="BR93" s="97"/>
      <c r="BS93" s="97"/>
      <c r="BT93" s="97"/>
      <c r="BU93" s="97"/>
      <c r="BV93" s="97"/>
      <c r="BW93" s="97"/>
      <c r="BX93" s="97"/>
      <c r="BY93" s="97"/>
      <c r="BZ93" s="97"/>
      <c r="CA93" s="97"/>
      <c r="CB93" s="97"/>
      <c r="CC93" s="97"/>
      <c r="CD93" s="97"/>
      <c r="CE93" s="97"/>
      <c r="CF93" s="97"/>
      <c r="CG93" s="97"/>
      <c r="CH93" s="97"/>
      <c r="CI93" s="97"/>
      <c r="CJ93" s="97"/>
    </row>
    <row r="94" spans="1:88" x14ac:dyDescent="0.25">
      <c r="A94" s="97"/>
      <c r="B94" s="97"/>
      <c r="C94" s="97"/>
      <c r="D94" s="97"/>
      <c r="E94" s="97"/>
      <c r="F94" s="97"/>
      <c r="G94" s="97"/>
      <c r="H94" s="97"/>
      <c r="I94" s="97"/>
      <c r="J94" s="97"/>
      <c r="K94" s="97"/>
      <c r="L94" s="97"/>
      <c r="M94" s="97"/>
      <c r="N94" s="97"/>
      <c r="O94" s="97"/>
      <c r="P94" s="97"/>
      <c r="Q94" s="97"/>
      <c r="R94" s="97"/>
      <c r="S94" s="97"/>
      <c r="T94" s="97"/>
      <c r="U94" s="97"/>
      <c r="V94" s="97"/>
      <c r="W94" s="97"/>
      <c r="X94" s="97"/>
      <c r="Y94" s="97"/>
      <c r="Z94" s="97"/>
      <c r="AA94" s="97"/>
      <c r="AB94" s="97"/>
      <c r="AC94" s="97"/>
      <c r="AD94" s="97"/>
      <c r="AE94" s="97"/>
      <c r="AF94" s="97"/>
      <c r="AG94" s="97"/>
      <c r="AH94" s="97"/>
      <c r="AI94" s="97"/>
      <c r="AJ94" s="97"/>
      <c r="AK94" s="97"/>
      <c r="AL94" s="97"/>
      <c r="AM94" s="97"/>
      <c r="AN94" s="97"/>
      <c r="AO94" s="97"/>
      <c r="AP94" s="97"/>
      <c r="AQ94" s="97"/>
      <c r="AR94" s="97"/>
      <c r="AS94" s="97"/>
      <c r="AT94" s="97"/>
      <c r="AU94" s="97"/>
      <c r="AV94" s="97"/>
      <c r="AW94" s="97"/>
      <c r="AX94" s="97"/>
      <c r="AY94" s="97"/>
      <c r="AZ94" s="97"/>
      <c r="BA94" s="97"/>
      <c r="BB94" s="97"/>
      <c r="BC94" s="97"/>
      <c r="BD94" s="97"/>
      <c r="BE94" s="97"/>
      <c r="BF94" s="97"/>
      <c r="BG94" s="97"/>
      <c r="BH94" s="97"/>
      <c r="BI94" s="97"/>
      <c r="BJ94" s="97"/>
      <c r="BK94" s="97"/>
      <c r="BL94" s="97"/>
      <c r="BM94" s="97"/>
      <c r="BN94" s="97"/>
      <c r="BO94" s="97"/>
      <c r="BP94" s="97"/>
      <c r="BQ94" s="97"/>
      <c r="BR94" s="97"/>
      <c r="BS94" s="97"/>
      <c r="BT94" s="97"/>
      <c r="BU94" s="97"/>
      <c r="BV94" s="97"/>
      <c r="BW94" s="97"/>
      <c r="BX94" s="97"/>
      <c r="BY94" s="97"/>
      <c r="BZ94" s="97"/>
      <c r="CA94" s="97"/>
      <c r="CB94" s="97"/>
      <c r="CC94" s="97"/>
      <c r="CD94" s="97"/>
      <c r="CE94" s="97"/>
      <c r="CF94" s="97"/>
      <c r="CG94" s="97"/>
      <c r="CH94" s="97"/>
      <c r="CI94" s="97"/>
      <c r="CJ94" s="97"/>
    </row>
    <row r="95" spans="1:88" x14ac:dyDescent="0.25">
      <c r="A95" s="97"/>
      <c r="B95" s="97"/>
      <c r="C95" s="97"/>
      <c r="D95" s="97"/>
      <c r="E95" s="97"/>
      <c r="F95" s="97"/>
      <c r="G95" s="97"/>
      <c r="H95" s="97"/>
      <c r="I95" s="97"/>
      <c r="J95" s="97"/>
      <c r="K95" s="97"/>
      <c r="L95" s="97"/>
      <c r="M95" s="97"/>
      <c r="N95" s="97"/>
      <c r="O95" s="97"/>
      <c r="P95" s="97"/>
      <c r="Q95" s="97"/>
      <c r="R95" s="97"/>
      <c r="S95" s="97"/>
      <c r="T95" s="97"/>
      <c r="U95" s="97"/>
      <c r="V95" s="97"/>
      <c r="W95" s="97"/>
      <c r="X95" s="97"/>
      <c r="Y95" s="97"/>
      <c r="Z95" s="97"/>
      <c r="AA95" s="97"/>
      <c r="AB95" s="97"/>
      <c r="AC95" s="97"/>
      <c r="AD95" s="97"/>
      <c r="AE95" s="97"/>
      <c r="AF95" s="97"/>
      <c r="AG95" s="97"/>
      <c r="AH95" s="97"/>
      <c r="AI95" s="97"/>
      <c r="AJ95" s="97"/>
      <c r="AK95" s="97"/>
      <c r="AL95" s="97"/>
      <c r="AM95" s="97"/>
      <c r="AN95" s="97"/>
      <c r="AO95" s="97"/>
      <c r="AP95" s="97"/>
      <c r="AQ95" s="97"/>
      <c r="AR95" s="97"/>
      <c r="AS95" s="97"/>
      <c r="AT95" s="97"/>
      <c r="AU95" s="97"/>
      <c r="AV95" s="97"/>
      <c r="AW95" s="97"/>
      <c r="AX95" s="97"/>
      <c r="AY95" s="97"/>
      <c r="AZ95" s="97"/>
      <c r="BA95" s="97"/>
      <c r="BB95" s="97"/>
      <c r="BC95" s="97"/>
      <c r="BD95" s="97"/>
      <c r="BE95" s="97"/>
      <c r="BF95" s="97"/>
      <c r="BG95" s="97"/>
      <c r="BH95" s="97"/>
      <c r="BI95" s="97"/>
      <c r="BJ95" s="97"/>
      <c r="BK95" s="97"/>
      <c r="BL95" s="97"/>
      <c r="BM95" s="97"/>
      <c r="BN95" s="97"/>
      <c r="BO95" s="97"/>
      <c r="BP95" s="97"/>
      <c r="BQ95" s="97"/>
      <c r="BR95" s="97"/>
      <c r="BS95" s="97"/>
      <c r="BT95" s="97"/>
      <c r="BU95" s="97"/>
      <c r="BV95" s="97"/>
      <c r="BW95" s="97"/>
      <c r="BX95" s="97"/>
      <c r="BY95" s="97"/>
      <c r="BZ95" s="97"/>
      <c r="CA95" s="97"/>
      <c r="CB95" s="97"/>
      <c r="CC95" s="97"/>
      <c r="CD95" s="97"/>
      <c r="CE95" s="97"/>
      <c r="CF95" s="97"/>
      <c r="CG95" s="97"/>
      <c r="CH95" s="97"/>
      <c r="CI95" s="97"/>
      <c r="CJ95" s="97"/>
    </row>
    <row r="96" spans="1:88" x14ac:dyDescent="0.25">
      <c r="A96" s="97"/>
      <c r="B96" s="97"/>
      <c r="C96" s="97"/>
      <c r="D96" s="97"/>
      <c r="E96" s="97"/>
      <c r="F96" s="97"/>
      <c r="G96" s="97"/>
      <c r="H96" s="97"/>
      <c r="I96" s="97"/>
      <c r="J96" s="97"/>
      <c r="K96" s="97"/>
      <c r="L96" s="97"/>
      <c r="M96" s="97"/>
      <c r="N96" s="97"/>
      <c r="O96" s="97"/>
      <c r="P96" s="97"/>
      <c r="Q96" s="97"/>
      <c r="R96" s="97"/>
      <c r="S96" s="97"/>
      <c r="T96" s="97"/>
      <c r="U96" s="97"/>
      <c r="V96" s="97"/>
      <c r="W96" s="97"/>
      <c r="X96" s="97"/>
      <c r="Y96" s="97"/>
      <c r="Z96" s="97"/>
      <c r="AA96" s="97"/>
      <c r="AB96" s="97"/>
      <c r="AC96" s="97"/>
      <c r="AD96" s="97"/>
      <c r="AE96" s="97"/>
      <c r="AF96" s="97"/>
      <c r="AG96" s="97"/>
      <c r="AH96" s="97"/>
      <c r="AI96" s="97"/>
      <c r="AJ96" s="97"/>
      <c r="AK96" s="97"/>
      <c r="AL96" s="97"/>
      <c r="AM96" s="97"/>
      <c r="AN96" s="97"/>
      <c r="AO96" s="97"/>
      <c r="AP96" s="97"/>
      <c r="AQ96" s="97"/>
      <c r="AR96" s="97"/>
      <c r="AS96" s="97"/>
      <c r="AT96" s="97"/>
      <c r="AU96" s="97"/>
      <c r="AV96" s="97"/>
      <c r="AW96" s="97"/>
      <c r="AX96" s="97"/>
      <c r="AY96" s="97"/>
      <c r="AZ96" s="97"/>
      <c r="BA96" s="97"/>
      <c r="BB96" s="97"/>
      <c r="BC96" s="97"/>
      <c r="BD96" s="97"/>
      <c r="BE96" s="97"/>
      <c r="BF96" s="97"/>
      <c r="BG96" s="97"/>
      <c r="BH96" s="97"/>
      <c r="BI96" s="97"/>
      <c r="BJ96" s="97"/>
      <c r="BK96" s="97"/>
      <c r="BL96" s="97"/>
      <c r="BM96" s="97"/>
      <c r="BN96" s="97"/>
      <c r="BO96" s="97"/>
      <c r="BP96" s="97"/>
      <c r="BQ96" s="97"/>
      <c r="BR96" s="97"/>
      <c r="BS96" s="97"/>
      <c r="BT96" s="97"/>
      <c r="BU96" s="97"/>
      <c r="BV96" s="97"/>
      <c r="BW96" s="97"/>
      <c r="BX96" s="97"/>
      <c r="BY96" s="97"/>
      <c r="BZ96" s="97"/>
      <c r="CA96" s="97"/>
      <c r="CB96" s="97"/>
      <c r="CC96" s="97"/>
      <c r="CD96" s="97"/>
      <c r="CE96" s="97"/>
      <c r="CF96" s="97"/>
      <c r="CG96" s="97"/>
      <c r="CH96" s="97"/>
      <c r="CI96" s="97"/>
      <c r="CJ96" s="97"/>
    </row>
    <row r="97" spans="1:88" x14ac:dyDescent="0.25">
      <c r="A97" s="97"/>
      <c r="B97" s="97"/>
      <c r="C97" s="97"/>
      <c r="D97" s="97"/>
      <c r="E97" s="97"/>
      <c r="F97" s="97"/>
      <c r="G97" s="97"/>
      <c r="H97" s="97"/>
      <c r="I97" s="97"/>
      <c r="J97" s="97"/>
      <c r="K97" s="97"/>
      <c r="L97" s="97"/>
      <c r="M97" s="97"/>
      <c r="N97" s="97"/>
      <c r="O97" s="97"/>
      <c r="P97" s="97"/>
      <c r="Q97" s="97"/>
      <c r="R97" s="97"/>
      <c r="S97" s="97"/>
      <c r="T97" s="97"/>
      <c r="U97" s="97"/>
      <c r="V97" s="97"/>
      <c r="W97" s="97"/>
      <c r="X97" s="97"/>
      <c r="Y97" s="97"/>
      <c r="Z97" s="97"/>
      <c r="AA97" s="97"/>
      <c r="AB97" s="97"/>
      <c r="AC97" s="97"/>
      <c r="AD97" s="97"/>
      <c r="AE97" s="97"/>
      <c r="AF97" s="97"/>
      <c r="AG97" s="97"/>
      <c r="AH97" s="97"/>
      <c r="AI97" s="97"/>
      <c r="AJ97" s="97"/>
      <c r="AK97" s="97"/>
      <c r="AL97" s="97"/>
      <c r="AM97" s="97"/>
      <c r="AN97" s="97"/>
      <c r="AO97" s="97"/>
      <c r="AP97" s="97"/>
      <c r="AQ97" s="97"/>
      <c r="AR97" s="97"/>
      <c r="AS97" s="97"/>
      <c r="AT97" s="97"/>
      <c r="AU97" s="97"/>
      <c r="AV97" s="97"/>
      <c r="AW97" s="97"/>
      <c r="AX97" s="97"/>
      <c r="AY97" s="97"/>
      <c r="AZ97" s="97"/>
      <c r="BA97" s="97"/>
      <c r="BB97" s="97"/>
      <c r="BC97" s="97"/>
      <c r="BD97" s="97"/>
      <c r="BE97" s="97"/>
      <c r="BF97" s="97"/>
      <c r="BG97" s="97"/>
      <c r="BH97" s="97"/>
      <c r="BI97" s="97"/>
      <c r="BJ97" s="97"/>
      <c r="BK97" s="97"/>
      <c r="BL97" s="97"/>
      <c r="BM97" s="97"/>
      <c r="BN97" s="97"/>
      <c r="BO97" s="97"/>
      <c r="BP97" s="97"/>
      <c r="BQ97" s="97"/>
      <c r="BR97" s="97"/>
      <c r="BS97" s="97"/>
      <c r="BT97" s="97"/>
      <c r="BU97" s="97"/>
      <c r="BV97" s="97"/>
      <c r="BW97" s="97"/>
      <c r="BX97" s="97"/>
      <c r="BY97" s="97"/>
      <c r="BZ97" s="97"/>
      <c r="CA97" s="97"/>
      <c r="CB97" s="97"/>
      <c r="CC97" s="97"/>
      <c r="CD97" s="97"/>
      <c r="CE97" s="97"/>
      <c r="CF97" s="97"/>
      <c r="CG97" s="97"/>
      <c r="CH97" s="97"/>
      <c r="CI97" s="97"/>
      <c r="CJ97" s="97"/>
    </row>
    <row r="98" spans="1:88" x14ac:dyDescent="0.25">
      <c r="A98" s="97"/>
      <c r="B98" s="97"/>
      <c r="C98" s="97"/>
      <c r="D98" s="97"/>
      <c r="E98" s="97"/>
      <c r="F98" s="97"/>
      <c r="G98" s="97"/>
      <c r="H98" s="97"/>
      <c r="I98" s="97"/>
      <c r="J98" s="97"/>
      <c r="K98" s="97"/>
      <c r="L98" s="97"/>
      <c r="M98" s="97"/>
      <c r="N98" s="97"/>
      <c r="O98" s="97"/>
      <c r="P98" s="97"/>
      <c r="Q98" s="97"/>
      <c r="R98" s="97"/>
      <c r="S98" s="97"/>
      <c r="T98" s="97"/>
      <c r="U98" s="97"/>
      <c r="V98" s="97"/>
      <c r="W98" s="97"/>
      <c r="X98" s="97"/>
      <c r="Y98" s="97"/>
      <c r="Z98" s="97"/>
      <c r="AA98" s="97"/>
      <c r="AB98" s="97"/>
      <c r="AC98" s="97"/>
      <c r="AD98" s="97"/>
      <c r="AE98" s="97"/>
      <c r="AF98" s="97"/>
      <c r="AG98" s="97"/>
      <c r="AH98" s="97"/>
      <c r="AI98" s="97"/>
      <c r="AJ98" s="97"/>
      <c r="AK98" s="97"/>
      <c r="AL98" s="97"/>
      <c r="AM98" s="97"/>
      <c r="AN98" s="97"/>
      <c r="AO98" s="97"/>
      <c r="AP98" s="97"/>
      <c r="AQ98" s="97"/>
      <c r="AR98" s="97"/>
      <c r="AS98" s="97"/>
      <c r="AT98" s="97"/>
      <c r="AU98" s="97"/>
      <c r="AV98" s="97"/>
      <c r="AW98" s="97"/>
      <c r="AX98" s="97"/>
      <c r="AY98" s="97"/>
      <c r="AZ98" s="97"/>
      <c r="BA98" s="97"/>
      <c r="BB98" s="97"/>
      <c r="BC98" s="97"/>
      <c r="BD98" s="97"/>
      <c r="BE98" s="97"/>
      <c r="BF98" s="97"/>
      <c r="BG98" s="97"/>
      <c r="BH98" s="97"/>
      <c r="BI98" s="97"/>
      <c r="BJ98" s="97"/>
      <c r="BK98" s="97"/>
      <c r="BL98" s="97"/>
      <c r="BM98" s="97"/>
      <c r="BN98" s="97"/>
      <c r="BO98" s="97"/>
      <c r="BP98" s="97"/>
      <c r="BQ98" s="97"/>
      <c r="BR98" s="97"/>
      <c r="BS98" s="97"/>
      <c r="BT98" s="97"/>
      <c r="BU98" s="97"/>
      <c r="BV98" s="97"/>
      <c r="BW98" s="97"/>
      <c r="BX98" s="97"/>
      <c r="BY98" s="97"/>
      <c r="BZ98" s="97"/>
      <c r="CA98" s="97"/>
      <c r="CB98" s="97"/>
      <c r="CC98" s="97"/>
      <c r="CD98" s="97"/>
      <c r="CE98" s="97"/>
      <c r="CF98" s="97"/>
      <c r="CG98" s="97"/>
      <c r="CH98" s="97"/>
      <c r="CI98" s="97"/>
      <c r="CJ98" s="97"/>
    </row>
    <row r="99" spans="1:88" x14ac:dyDescent="0.25">
      <c r="A99" s="97"/>
      <c r="B99" s="97"/>
      <c r="C99" s="97"/>
      <c r="D99" s="97"/>
      <c r="E99" s="97"/>
      <c r="F99" s="97"/>
      <c r="G99" s="97"/>
      <c r="H99" s="97"/>
      <c r="I99" s="97"/>
      <c r="J99" s="97"/>
      <c r="K99" s="97"/>
      <c r="L99" s="97"/>
      <c r="M99" s="97"/>
      <c r="N99" s="97"/>
      <c r="O99" s="97"/>
      <c r="P99" s="97"/>
      <c r="Q99" s="97"/>
      <c r="R99" s="97"/>
      <c r="S99" s="97"/>
      <c r="T99" s="97"/>
      <c r="U99" s="97"/>
      <c r="V99" s="97"/>
      <c r="W99" s="97"/>
      <c r="X99" s="97"/>
      <c r="Y99" s="97"/>
      <c r="Z99" s="97"/>
      <c r="AA99" s="97"/>
      <c r="AB99" s="97"/>
      <c r="AC99" s="97"/>
      <c r="AD99" s="97"/>
      <c r="AE99" s="97"/>
      <c r="AF99" s="97"/>
      <c r="AG99" s="97"/>
      <c r="AH99" s="97"/>
      <c r="AI99" s="97"/>
      <c r="AJ99" s="97"/>
      <c r="AK99" s="97"/>
      <c r="AL99" s="97"/>
      <c r="AM99" s="97"/>
      <c r="AN99" s="97"/>
      <c r="AO99" s="97"/>
      <c r="AP99" s="97"/>
      <c r="AQ99" s="97"/>
      <c r="AR99" s="97"/>
      <c r="AS99" s="97"/>
      <c r="AT99" s="97"/>
      <c r="AU99" s="97"/>
      <c r="AV99" s="97"/>
      <c r="AW99" s="97"/>
      <c r="AX99" s="97"/>
      <c r="AY99" s="97"/>
      <c r="AZ99" s="97"/>
      <c r="BA99" s="97"/>
      <c r="BB99" s="97"/>
      <c r="BC99" s="97"/>
      <c r="BD99" s="97"/>
      <c r="BE99" s="97"/>
      <c r="BF99" s="97"/>
      <c r="BG99" s="97"/>
      <c r="BH99" s="97"/>
      <c r="BI99" s="97"/>
      <c r="BJ99" s="97"/>
      <c r="BK99" s="97"/>
      <c r="BL99" s="97"/>
      <c r="BM99" s="97"/>
      <c r="BN99" s="97"/>
      <c r="BO99" s="97"/>
      <c r="BP99" s="97"/>
      <c r="BQ99" s="97"/>
      <c r="BR99" s="97"/>
      <c r="BS99" s="97"/>
      <c r="BT99" s="97"/>
      <c r="BU99" s="97"/>
      <c r="BV99" s="97"/>
      <c r="BW99" s="97"/>
      <c r="BX99" s="97"/>
      <c r="BY99" s="97"/>
      <c r="BZ99" s="97"/>
      <c r="CA99" s="97"/>
      <c r="CB99" s="97"/>
      <c r="CC99" s="97"/>
      <c r="CD99" s="97"/>
      <c r="CE99" s="97"/>
      <c r="CF99" s="97"/>
      <c r="CG99" s="97"/>
      <c r="CH99" s="97"/>
      <c r="CI99" s="97"/>
      <c r="CJ99" s="97"/>
    </row>
    <row r="100" spans="1:88" x14ac:dyDescent="0.25">
      <c r="A100" s="97"/>
      <c r="B100" s="97"/>
      <c r="C100" s="97"/>
      <c r="D100" s="97"/>
      <c r="E100" s="97"/>
      <c r="F100" s="97"/>
      <c r="G100" s="97"/>
      <c r="H100" s="97"/>
      <c r="I100" s="97"/>
      <c r="J100" s="97"/>
      <c r="K100" s="97"/>
      <c r="L100" s="97"/>
      <c r="M100" s="97"/>
      <c r="N100" s="97"/>
      <c r="O100" s="97"/>
      <c r="P100" s="97"/>
      <c r="Q100" s="97"/>
      <c r="R100" s="97"/>
      <c r="S100" s="97"/>
      <c r="T100" s="97"/>
      <c r="U100" s="97"/>
      <c r="V100" s="97"/>
      <c r="W100" s="97"/>
      <c r="X100" s="97"/>
      <c r="Y100" s="97"/>
      <c r="Z100" s="97"/>
      <c r="AA100" s="97"/>
      <c r="AB100" s="97"/>
      <c r="AC100" s="97"/>
      <c r="AD100" s="97"/>
      <c r="AE100" s="97"/>
      <c r="AF100" s="97"/>
      <c r="AG100" s="97"/>
      <c r="AH100" s="97"/>
      <c r="AI100" s="97"/>
      <c r="AJ100" s="97"/>
      <c r="AK100" s="97"/>
      <c r="AL100" s="97"/>
      <c r="AM100" s="97"/>
      <c r="AN100" s="97"/>
      <c r="AO100" s="97"/>
      <c r="AP100" s="97"/>
      <c r="AQ100" s="97"/>
      <c r="AR100" s="97"/>
      <c r="AS100" s="97"/>
      <c r="AT100" s="97"/>
      <c r="AU100" s="97"/>
      <c r="AV100" s="97"/>
      <c r="AW100" s="97"/>
      <c r="AX100" s="97"/>
      <c r="AY100" s="97"/>
      <c r="AZ100" s="97"/>
      <c r="BA100" s="97"/>
      <c r="BB100" s="97"/>
      <c r="BC100" s="97"/>
      <c r="BD100" s="97"/>
      <c r="BE100" s="97"/>
      <c r="BF100" s="97"/>
      <c r="BG100" s="97"/>
      <c r="BH100" s="97"/>
      <c r="BI100" s="97"/>
      <c r="BJ100" s="97"/>
      <c r="BK100" s="97"/>
      <c r="BL100" s="97"/>
      <c r="BM100" s="97"/>
      <c r="BN100" s="97"/>
      <c r="BO100" s="97"/>
      <c r="BP100" s="97"/>
      <c r="BQ100" s="97"/>
      <c r="BR100" s="97"/>
      <c r="BS100" s="97"/>
      <c r="BT100" s="97"/>
      <c r="BU100" s="97"/>
      <c r="BV100" s="97"/>
      <c r="BW100" s="97"/>
      <c r="BX100" s="97"/>
      <c r="BY100" s="97"/>
      <c r="BZ100" s="97"/>
      <c r="CA100" s="97"/>
      <c r="CB100" s="97"/>
      <c r="CC100" s="97"/>
      <c r="CD100" s="97"/>
      <c r="CE100" s="97"/>
      <c r="CF100" s="97"/>
      <c r="CG100" s="97"/>
      <c r="CH100" s="97"/>
      <c r="CI100" s="97"/>
      <c r="CJ100" s="97"/>
    </row>
    <row r="101" spans="1:88" x14ac:dyDescent="0.25">
      <c r="A101" s="97"/>
      <c r="B101" s="97"/>
      <c r="C101" s="97"/>
      <c r="D101" s="97"/>
      <c r="E101" s="97"/>
      <c r="F101" s="97"/>
      <c r="G101" s="97"/>
      <c r="H101" s="97"/>
      <c r="I101" s="97"/>
      <c r="J101" s="97"/>
      <c r="K101" s="97"/>
      <c r="L101" s="97"/>
      <c r="M101" s="97"/>
      <c r="N101" s="97"/>
      <c r="O101" s="97"/>
      <c r="P101" s="97"/>
      <c r="Q101" s="97"/>
      <c r="R101" s="97"/>
      <c r="S101" s="97"/>
      <c r="T101" s="97"/>
      <c r="U101" s="97"/>
      <c r="V101" s="97"/>
      <c r="W101" s="97"/>
      <c r="X101" s="97"/>
      <c r="Y101" s="97"/>
      <c r="Z101" s="97"/>
      <c r="AA101" s="97"/>
      <c r="AB101" s="97"/>
      <c r="AC101" s="97"/>
      <c r="AD101" s="97"/>
      <c r="AE101" s="97"/>
      <c r="AF101" s="97"/>
      <c r="AG101" s="97"/>
      <c r="AH101" s="97"/>
      <c r="AI101" s="97"/>
      <c r="AJ101" s="97"/>
      <c r="AK101" s="97"/>
      <c r="AL101" s="97"/>
      <c r="AM101" s="97"/>
      <c r="AN101" s="97"/>
      <c r="AO101" s="97"/>
      <c r="AP101" s="97"/>
      <c r="AQ101" s="97"/>
      <c r="AR101" s="97"/>
      <c r="AS101" s="97"/>
      <c r="AT101" s="97"/>
      <c r="AU101" s="97"/>
      <c r="AV101" s="97"/>
      <c r="AW101" s="97"/>
      <c r="AX101" s="97"/>
      <c r="AY101" s="97"/>
      <c r="AZ101" s="97"/>
      <c r="BA101" s="97"/>
      <c r="BB101" s="97"/>
      <c r="BC101" s="97"/>
      <c r="BD101" s="97"/>
      <c r="BE101" s="97"/>
      <c r="BF101" s="97"/>
      <c r="BG101" s="97"/>
      <c r="BH101" s="97"/>
      <c r="BI101" s="97"/>
      <c r="BJ101" s="97"/>
      <c r="BK101" s="97"/>
      <c r="BL101" s="97"/>
      <c r="BM101" s="97"/>
      <c r="BN101" s="97"/>
      <c r="BO101" s="97"/>
      <c r="BP101" s="97"/>
      <c r="BQ101" s="97"/>
      <c r="BR101" s="97"/>
      <c r="BS101" s="97"/>
      <c r="BT101" s="97"/>
      <c r="BU101" s="97"/>
      <c r="BV101" s="97"/>
      <c r="BW101" s="97"/>
      <c r="BX101" s="97"/>
      <c r="BY101" s="97"/>
      <c r="BZ101" s="97"/>
      <c r="CA101" s="97"/>
      <c r="CB101" s="97"/>
      <c r="CC101" s="97"/>
      <c r="CD101" s="97"/>
      <c r="CE101" s="97"/>
      <c r="CF101" s="97"/>
      <c r="CG101" s="97"/>
      <c r="CH101" s="97"/>
      <c r="CI101" s="97"/>
      <c r="CJ101" s="97"/>
    </row>
    <row r="102" spans="1:88" x14ac:dyDescent="0.25">
      <c r="A102" s="97"/>
      <c r="B102" s="97"/>
      <c r="C102" s="97"/>
      <c r="D102" s="97"/>
      <c r="E102" s="97"/>
      <c r="F102" s="97"/>
      <c r="G102" s="97"/>
      <c r="H102" s="97"/>
      <c r="I102" s="97"/>
      <c r="J102" s="97"/>
      <c r="K102" s="97"/>
      <c r="L102" s="97"/>
      <c r="M102" s="97"/>
      <c r="N102" s="97"/>
      <c r="O102" s="97"/>
      <c r="P102" s="97"/>
      <c r="Q102" s="97"/>
      <c r="R102" s="97"/>
      <c r="S102" s="97"/>
      <c r="T102" s="97"/>
      <c r="U102" s="97"/>
      <c r="V102" s="97"/>
      <c r="W102" s="97"/>
      <c r="X102" s="97"/>
      <c r="Y102" s="97"/>
      <c r="Z102" s="97"/>
      <c r="AA102" s="97"/>
      <c r="AB102" s="97"/>
      <c r="AC102" s="97"/>
      <c r="AD102" s="97"/>
      <c r="AE102" s="97"/>
      <c r="AF102" s="97"/>
      <c r="AG102" s="97"/>
      <c r="AH102" s="97"/>
      <c r="AI102" s="97"/>
      <c r="AJ102" s="97"/>
      <c r="AK102" s="97"/>
      <c r="AL102" s="97"/>
      <c r="AM102" s="97"/>
      <c r="AN102" s="97"/>
      <c r="AO102" s="97"/>
      <c r="AP102" s="97"/>
      <c r="AQ102" s="97"/>
      <c r="AR102" s="97"/>
      <c r="AS102" s="97"/>
      <c r="AT102" s="97"/>
      <c r="AU102" s="97"/>
      <c r="AV102" s="97"/>
      <c r="AW102" s="97"/>
      <c r="AX102" s="97"/>
      <c r="AY102" s="97"/>
      <c r="AZ102" s="97"/>
      <c r="BA102" s="97"/>
      <c r="BB102" s="97"/>
      <c r="BC102" s="97"/>
      <c r="BD102" s="97"/>
      <c r="BE102" s="97"/>
      <c r="BF102" s="97"/>
      <c r="BG102" s="97"/>
      <c r="BH102" s="97"/>
      <c r="BI102" s="97"/>
      <c r="BJ102" s="97"/>
      <c r="BK102" s="97"/>
      <c r="BL102" s="97"/>
      <c r="BM102" s="97"/>
      <c r="BN102" s="97"/>
      <c r="BO102" s="97"/>
      <c r="BP102" s="97"/>
      <c r="BQ102" s="97"/>
      <c r="BR102" s="97"/>
      <c r="BS102" s="97"/>
      <c r="BT102" s="97"/>
      <c r="BU102" s="97"/>
      <c r="BV102" s="97"/>
      <c r="BW102" s="97"/>
      <c r="BX102" s="97"/>
      <c r="BY102" s="97"/>
      <c r="BZ102" s="97"/>
      <c r="CA102" s="97"/>
      <c r="CB102" s="97"/>
      <c r="CC102" s="97"/>
      <c r="CD102" s="97"/>
      <c r="CE102" s="97"/>
      <c r="CF102" s="97"/>
      <c r="CG102" s="97"/>
      <c r="CH102" s="97"/>
      <c r="CI102" s="97"/>
      <c r="CJ102" s="97"/>
    </row>
    <row r="103" spans="1:88" x14ac:dyDescent="0.25">
      <c r="A103" s="97"/>
      <c r="B103" s="97"/>
      <c r="C103" s="97"/>
      <c r="D103" s="97"/>
      <c r="E103" s="97"/>
      <c r="F103" s="97"/>
      <c r="G103" s="97"/>
      <c r="H103" s="97"/>
      <c r="I103" s="97"/>
      <c r="J103" s="97"/>
      <c r="K103" s="97"/>
      <c r="L103" s="97"/>
      <c r="M103" s="97"/>
      <c r="N103" s="97"/>
      <c r="O103" s="97"/>
      <c r="P103" s="97"/>
      <c r="Q103" s="97"/>
      <c r="R103" s="97"/>
      <c r="S103" s="97"/>
      <c r="T103" s="97"/>
      <c r="U103" s="97"/>
      <c r="V103" s="97"/>
      <c r="W103" s="97"/>
      <c r="X103" s="97"/>
      <c r="Y103" s="97"/>
      <c r="Z103" s="97"/>
      <c r="AA103" s="97"/>
      <c r="AB103" s="97"/>
      <c r="AC103" s="97"/>
      <c r="AD103" s="97"/>
      <c r="AE103" s="97"/>
      <c r="AF103" s="97"/>
      <c r="AG103" s="97"/>
      <c r="AH103" s="97"/>
      <c r="AI103" s="97"/>
      <c r="AJ103" s="97"/>
      <c r="AK103" s="97"/>
      <c r="AL103" s="97"/>
      <c r="AM103" s="97"/>
      <c r="AN103" s="97"/>
      <c r="AO103" s="97"/>
      <c r="AP103" s="97"/>
      <c r="AQ103" s="97"/>
      <c r="AR103" s="97"/>
      <c r="AS103" s="97"/>
      <c r="AT103" s="97"/>
      <c r="AU103" s="97"/>
      <c r="AV103" s="97"/>
      <c r="AW103" s="97"/>
      <c r="AX103" s="97"/>
      <c r="AY103" s="97"/>
      <c r="AZ103" s="97"/>
      <c r="BA103" s="97"/>
      <c r="BB103" s="97"/>
      <c r="BC103" s="97"/>
      <c r="BD103" s="97"/>
      <c r="BE103" s="97"/>
      <c r="BF103" s="97"/>
      <c r="BG103" s="97"/>
      <c r="BH103" s="97"/>
      <c r="BI103" s="97"/>
      <c r="BJ103" s="97"/>
      <c r="BK103" s="97"/>
      <c r="BL103" s="97"/>
      <c r="BM103" s="97"/>
      <c r="BN103" s="97"/>
      <c r="BO103" s="97"/>
      <c r="BP103" s="97"/>
      <c r="BQ103" s="97"/>
      <c r="BR103" s="97"/>
      <c r="BS103" s="97"/>
      <c r="BT103" s="97"/>
      <c r="BU103" s="97"/>
      <c r="BV103" s="97"/>
      <c r="BW103" s="97"/>
      <c r="BX103" s="97"/>
      <c r="BY103" s="97"/>
      <c r="BZ103" s="97"/>
      <c r="CA103" s="97"/>
      <c r="CB103" s="97"/>
      <c r="CC103" s="97"/>
      <c r="CD103" s="97"/>
      <c r="CE103" s="97"/>
      <c r="CF103" s="97"/>
      <c r="CG103" s="97"/>
      <c r="CH103" s="97"/>
      <c r="CI103" s="97"/>
      <c r="CJ103" s="97"/>
    </row>
    <row r="104" spans="1:88" x14ac:dyDescent="0.25">
      <c r="A104" s="97"/>
      <c r="B104" s="97"/>
      <c r="C104" s="97"/>
      <c r="D104" s="97"/>
      <c r="E104" s="97"/>
      <c r="F104" s="97"/>
      <c r="G104" s="97"/>
      <c r="H104" s="97"/>
      <c r="I104" s="97"/>
      <c r="J104" s="97"/>
      <c r="K104" s="97"/>
      <c r="L104" s="97"/>
      <c r="M104" s="97"/>
      <c r="N104" s="97"/>
      <c r="O104" s="97"/>
      <c r="P104" s="97"/>
      <c r="Q104" s="97"/>
      <c r="R104" s="97"/>
      <c r="S104" s="97"/>
      <c r="T104" s="97"/>
      <c r="U104" s="97"/>
      <c r="V104" s="97"/>
      <c r="W104" s="97"/>
      <c r="X104" s="97"/>
      <c r="Y104" s="97"/>
      <c r="Z104" s="97"/>
      <c r="AA104" s="97"/>
      <c r="AB104" s="97"/>
      <c r="AC104" s="97"/>
      <c r="AD104" s="97"/>
      <c r="AE104" s="97"/>
      <c r="AF104" s="97"/>
      <c r="AG104" s="97"/>
      <c r="AH104" s="97"/>
      <c r="AI104" s="97"/>
      <c r="AJ104" s="97"/>
      <c r="AK104" s="97"/>
      <c r="AL104" s="97"/>
      <c r="AM104" s="97"/>
      <c r="AN104" s="97"/>
      <c r="AO104" s="97"/>
      <c r="AP104" s="97"/>
      <c r="AQ104" s="97"/>
      <c r="AR104" s="97"/>
      <c r="AS104" s="97"/>
      <c r="AT104" s="97"/>
      <c r="AU104" s="97"/>
      <c r="AV104" s="97"/>
      <c r="AW104" s="97"/>
      <c r="AX104" s="97"/>
      <c r="AY104" s="97"/>
      <c r="AZ104" s="97"/>
      <c r="BA104" s="97"/>
      <c r="BB104" s="97"/>
      <c r="BC104" s="97"/>
      <c r="BD104" s="97"/>
      <c r="BE104" s="97"/>
      <c r="BF104" s="97"/>
      <c r="BG104" s="97"/>
      <c r="BH104" s="97"/>
      <c r="BI104" s="97"/>
      <c r="BJ104" s="97"/>
      <c r="BK104" s="97"/>
      <c r="BL104" s="97"/>
      <c r="BM104" s="97"/>
      <c r="BN104" s="97"/>
      <c r="BO104" s="97"/>
      <c r="BP104" s="97"/>
      <c r="BQ104" s="97"/>
      <c r="BR104" s="97"/>
      <c r="BS104" s="97"/>
      <c r="BT104" s="97"/>
      <c r="BU104" s="97"/>
      <c r="BV104" s="97"/>
      <c r="BW104" s="97"/>
      <c r="BX104" s="97"/>
      <c r="BY104" s="97"/>
      <c r="BZ104" s="97"/>
      <c r="CA104" s="97"/>
      <c r="CB104" s="97"/>
      <c r="CC104" s="97"/>
      <c r="CD104" s="97"/>
      <c r="CE104" s="97"/>
      <c r="CF104" s="97"/>
      <c r="CG104" s="97"/>
      <c r="CH104" s="97"/>
      <c r="CI104" s="97"/>
      <c r="CJ104" s="97"/>
    </row>
    <row r="105" spans="1:88" x14ac:dyDescent="0.25">
      <c r="A105" s="97"/>
      <c r="B105" s="97"/>
      <c r="C105" s="97"/>
      <c r="D105" s="97"/>
      <c r="E105" s="97"/>
      <c r="F105" s="97"/>
      <c r="G105" s="97"/>
      <c r="H105" s="97"/>
      <c r="I105" s="97"/>
      <c r="J105" s="97"/>
      <c r="K105" s="97"/>
      <c r="L105" s="97"/>
      <c r="M105" s="97"/>
      <c r="N105" s="97"/>
      <c r="O105" s="97"/>
      <c r="P105" s="97"/>
      <c r="Q105" s="97"/>
      <c r="R105" s="97"/>
      <c r="S105" s="97"/>
      <c r="T105" s="97"/>
      <c r="U105" s="97"/>
      <c r="V105" s="97"/>
      <c r="W105" s="97"/>
      <c r="X105" s="97"/>
      <c r="Y105" s="97"/>
      <c r="Z105" s="97"/>
      <c r="AA105" s="97"/>
      <c r="AB105" s="97"/>
      <c r="AC105" s="97"/>
      <c r="AD105" s="97"/>
      <c r="AE105" s="97"/>
      <c r="AF105" s="97"/>
      <c r="AG105" s="97"/>
      <c r="AH105" s="97"/>
      <c r="AI105" s="97"/>
      <c r="AJ105" s="97"/>
      <c r="AK105" s="97"/>
      <c r="AL105" s="97"/>
      <c r="AM105" s="97"/>
      <c r="AN105" s="97"/>
      <c r="AO105" s="97"/>
      <c r="AP105" s="97"/>
      <c r="AQ105" s="97"/>
      <c r="AR105" s="97"/>
      <c r="AS105" s="97"/>
      <c r="AT105" s="97"/>
      <c r="AU105" s="97"/>
      <c r="AV105" s="97"/>
      <c r="AW105" s="97"/>
      <c r="AX105" s="97"/>
      <c r="AY105" s="97"/>
      <c r="AZ105" s="97"/>
      <c r="BA105" s="97"/>
      <c r="BB105" s="97"/>
      <c r="BC105" s="97"/>
      <c r="BD105" s="97"/>
      <c r="BE105" s="97"/>
      <c r="BF105" s="97"/>
      <c r="BG105" s="97"/>
      <c r="BH105" s="97"/>
      <c r="BI105" s="97"/>
      <c r="BJ105" s="97"/>
      <c r="BK105" s="97"/>
      <c r="BL105" s="97"/>
      <c r="BM105" s="97"/>
      <c r="BN105" s="97"/>
      <c r="BO105" s="97"/>
      <c r="BP105" s="97"/>
      <c r="BQ105" s="97"/>
      <c r="BR105" s="97"/>
      <c r="BS105" s="97"/>
      <c r="BT105" s="97"/>
      <c r="BU105" s="97"/>
      <c r="BV105" s="97"/>
      <c r="BW105" s="97"/>
      <c r="BX105" s="97"/>
      <c r="BY105" s="97"/>
      <c r="BZ105" s="97"/>
      <c r="CA105" s="97"/>
      <c r="CB105" s="97"/>
      <c r="CC105" s="97"/>
      <c r="CD105" s="97"/>
      <c r="CE105" s="97"/>
      <c r="CF105" s="97"/>
      <c r="CG105" s="97"/>
      <c r="CH105" s="97"/>
      <c r="CI105" s="97"/>
      <c r="CJ105" s="97"/>
    </row>
  </sheetData>
  <sheetProtection password="CF7A" sheet="1" objects="1" scenarios="1" selectLockedCells="1"/>
  <mergeCells count="228">
    <mergeCell ref="BC54:BF54"/>
    <mergeCell ref="BG54:BN54"/>
    <mergeCell ref="BU54:BZ54"/>
    <mergeCell ref="CA54:CH54"/>
    <mergeCell ref="BC55:BF55"/>
    <mergeCell ref="BG55:BN55"/>
    <mergeCell ref="BU55:BZ55"/>
    <mergeCell ref="CA55:CH55"/>
    <mergeCell ref="BC48:BF48"/>
    <mergeCell ref="BG48:BN48"/>
    <mergeCell ref="BU48:BZ48"/>
    <mergeCell ref="CA48:CH48"/>
    <mergeCell ref="BC49:BF49"/>
    <mergeCell ref="BG49:BN49"/>
    <mergeCell ref="BU49:BZ49"/>
    <mergeCell ref="CA49:CH49"/>
    <mergeCell ref="BC50:BF50"/>
    <mergeCell ref="BG50:BN50"/>
    <mergeCell ref="BU50:BZ50"/>
    <mergeCell ref="BU43:BZ43"/>
    <mergeCell ref="CA43:CH43"/>
    <mergeCell ref="BC44:BF44"/>
    <mergeCell ref="BG44:BN44"/>
    <mergeCell ref="BC45:BF45"/>
    <mergeCell ref="BG45:BN45"/>
    <mergeCell ref="BC46:BF46"/>
    <mergeCell ref="BG46:BN46"/>
    <mergeCell ref="BC47:BF47"/>
    <mergeCell ref="BG47:BN47"/>
    <mergeCell ref="BU47:BZ47"/>
    <mergeCell ref="CA47:CH47"/>
    <mergeCell ref="BC40:BF40"/>
    <mergeCell ref="BG40:BN40"/>
    <mergeCell ref="BU40:BZ40"/>
    <mergeCell ref="CA40:CH40"/>
    <mergeCell ref="BC41:BF41"/>
    <mergeCell ref="BG41:BN41"/>
    <mergeCell ref="BU41:BZ41"/>
    <mergeCell ref="CA41:CH41"/>
    <mergeCell ref="BC42:BF42"/>
    <mergeCell ref="BG42:BN42"/>
    <mergeCell ref="BU42:BZ42"/>
    <mergeCell ref="CA42:CH42"/>
    <mergeCell ref="BC32:BF32"/>
    <mergeCell ref="BG32:BN32"/>
    <mergeCell ref="BU32:BZ32"/>
    <mergeCell ref="CA32:CH32"/>
    <mergeCell ref="BC33:BF33"/>
    <mergeCell ref="BG33:BN33"/>
    <mergeCell ref="BC34:BF34"/>
    <mergeCell ref="BG34:BN34"/>
    <mergeCell ref="BC35:BF35"/>
    <mergeCell ref="BG35:BN35"/>
    <mergeCell ref="BC29:BF29"/>
    <mergeCell ref="BG29:BN29"/>
    <mergeCell ref="BU29:BZ29"/>
    <mergeCell ref="CA29:CH29"/>
    <mergeCell ref="BC30:BF30"/>
    <mergeCell ref="BG30:BN30"/>
    <mergeCell ref="BU30:BZ30"/>
    <mergeCell ref="CA30:CH30"/>
    <mergeCell ref="BC31:BF31"/>
    <mergeCell ref="BG31:BN31"/>
    <mergeCell ref="BU31:BZ31"/>
    <mergeCell ref="CA31:CH31"/>
    <mergeCell ref="BC23:BF23"/>
    <mergeCell ref="BG23:BN23"/>
    <mergeCell ref="BU23:BZ23"/>
    <mergeCell ref="CA23:CH23"/>
    <mergeCell ref="BC24:BF24"/>
    <mergeCell ref="BG24:BN24"/>
    <mergeCell ref="BC25:BF25"/>
    <mergeCell ref="BM25:BO25"/>
    <mergeCell ref="BP25:BW25"/>
    <mergeCell ref="BC16:BF16"/>
    <mergeCell ref="BG16:BN16"/>
    <mergeCell ref="BU16:BZ16"/>
    <mergeCell ref="CA16:CH16"/>
    <mergeCell ref="BC17:BF17"/>
    <mergeCell ref="BG17:BN17"/>
    <mergeCell ref="BC18:BF18"/>
    <mergeCell ref="BM18:BO18"/>
    <mergeCell ref="BC22:BF22"/>
    <mergeCell ref="BG22:BN22"/>
    <mergeCell ref="BU22:BZ22"/>
    <mergeCell ref="CA22:CH22"/>
    <mergeCell ref="BB11:BD11"/>
    <mergeCell ref="BE11:BL11"/>
    <mergeCell ref="BY11:BZ11"/>
    <mergeCell ref="CA11:CD11"/>
    <mergeCell ref="CE11:CF11"/>
    <mergeCell ref="BB12:BD12"/>
    <mergeCell ref="BE12:BL12"/>
    <mergeCell ref="BU12:BZ12"/>
    <mergeCell ref="CA12:CH12"/>
    <mergeCell ref="BT3:BV3"/>
    <mergeCell ref="BW3:CI3"/>
    <mergeCell ref="BT4:BV4"/>
    <mergeCell ref="BW4:CI4"/>
    <mergeCell ref="BA5:BH5"/>
    <mergeCell ref="BI5:BM5"/>
    <mergeCell ref="BN5:BR5"/>
    <mergeCell ref="BT5:BV5"/>
    <mergeCell ref="BW5:CI5"/>
    <mergeCell ref="BA6:BH6"/>
    <mergeCell ref="BI6:BM6"/>
    <mergeCell ref="BN6:BR6"/>
    <mergeCell ref="BT6:BV6"/>
    <mergeCell ref="BW6:CI6"/>
    <mergeCell ref="BA7:BH7"/>
    <mergeCell ref="BI7:BM7"/>
    <mergeCell ref="BN7:BR7"/>
    <mergeCell ref="BS8:BU8"/>
    <mergeCell ref="BV8:CD8"/>
    <mergeCell ref="W8:AE8"/>
    <mergeCell ref="Q25:X25"/>
    <mergeCell ref="T8:V8"/>
    <mergeCell ref="V23:AA23"/>
    <mergeCell ref="V22:AA22"/>
    <mergeCell ref="V16:AA16"/>
    <mergeCell ref="V12:AA12"/>
    <mergeCell ref="AB29:AI29"/>
    <mergeCell ref="AB32:AI32"/>
    <mergeCell ref="AB22:AI22"/>
    <mergeCell ref="AB23:AI23"/>
    <mergeCell ref="V29:AA29"/>
    <mergeCell ref="V30:AA30"/>
    <mergeCell ref="V31:AA31"/>
    <mergeCell ref="V32:AA32"/>
    <mergeCell ref="Z11:AA11"/>
    <mergeCell ref="AB11:AE11"/>
    <mergeCell ref="AF11:AG11"/>
    <mergeCell ref="AB54:AI54"/>
    <mergeCell ref="V54:AA54"/>
    <mergeCell ref="V55:AA55"/>
    <mergeCell ref="AB55:AI55"/>
    <mergeCell ref="AB43:AI43"/>
    <mergeCell ref="V47:AA47"/>
    <mergeCell ref="AB47:AI47"/>
    <mergeCell ref="V48:AA48"/>
    <mergeCell ref="AB48:AI48"/>
    <mergeCell ref="V50:AA50"/>
    <mergeCell ref="AB49:AI49"/>
    <mergeCell ref="V43:AA43"/>
    <mergeCell ref="V49:AA49"/>
    <mergeCell ref="V41:AA41"/>
    <mergeCell ref="V42:AA42"/>
    <mergeCell ref="AB40:AI40"/>
    <mergeCell ref="AB41:AI41"/>
    <mergeCell ref="AB42:AI42"/>
    <mergeCell ref="AB16:AI16"/>
    <mergeCell ref="AB12:AI12"/>
    <mergeCell ref="AB30:AI30"/>
    <mergeCell ref="AB31:AI31"/>
    <mergeCell ref="V40:AA40"/>
    <mergeCell ref="D54:G54"/>
    <mergeCell ref="H54:O54"/>
    <mergeCell ref="D55:G55"/>
    <mergeCell ref="H55:O55"/>
    <mergeCell ref="D47:G47"/>
    <mergeCell ref="D48:G48"/>
    <mergeCell ref="D49:G49"/>
    <mergeCell ref="D50:G50"/>
    <mergeCell ref="H50:O50"/>
    <mergeCell ref="H48:O48"/>
    <mergeCell ref="H49:O49"/>
    <mergeCell ref="H40:O40"/>
    <mergeCell ref="H45:O45"/>
    <mergeCell ref="H46:O46"/>
    <mergeCell ref="H47:O47"/>
    <mergeCell ref="H41:O41"/>
    <mergeCell ref="D40:G40"/>
    <mergeCell ref="D41:G41"/>
    <mergeCell ref="D42:G42"/>
    <mergeCell ref="D44:G44"/>
    <mergeCell ref="D45:G45"/>
    <mergeCell ref="D46:G46"/>
    <mergeCell ref="H44:O44"/>
    <mergeCell ref="H42:O42"/>
    <mergeCell ref="D35:G35"/>
    <mergeCell ref="D34:G34"/>
    <mergeCell ref="D33:G33"/>
    <mergeCell ref="H35:O35"/>
    <mergeCell ref="H33:O33"/>
    <mergeCell ref="H34:O34"/>
    <mergeCell ref="D30:G30"/>
    <mergeCell ref="D31:G31"/>
    <mergeCell ref="D32:G32"/>
    <mergeCell ref="H30:O30"/>
    <mergeCell ref="H31:O31"/>
    <mergeCell ref="H32:O32"/>
    <mergeCell ref="C11:E11"/>
    <mergeCell ref="C12:E12"/>
    <mergeCell ref="D29:G29"/>
    <mergeCell ref="D16:G16"/>
    <mergeCell ref="H16:O16"/>
    <mergeCell ref="D17:G17"/>
    <mergeCell ref="D18:G18"/>
    <mergeCell ref="N18:P18"/>
    <mergeCell ref="D22:G22"/>
    <mergeCell ref="D23:G23"/>
    <mergeCell ref="D24:G24"/>
    <mergeCell ref="D25:G25"/>
    <mergeCell ref="F11:M11"/>
    <mergeCell ref="F12:M12"/>
    <mergeCell ref="H17:O17"/>
    <mergeCell ref="H22:O22"/>
    <mergeCell ref="H23:O23"/>
    <mergeCell ref="H24:O24"/>
    <mergeCell ref="H29:O29"/>
    <mergeCell ref="N25:P25"/>
    <mergeCell ref="X3:AJ3"/>
    <mergeCell ref="X4:AJ4"/>
    <mergeCell ref="X5:AJ5"/>
    <mergeCell ref="X6:AJ6"/>
    <mergeCell ref="B7:I7"/>
    <mergeCell ref="J5:N5"/>
    <mergeCell ref="J6:N6"/>
    <mergeCell ref="J7:N7"/>
    <mergeCell ref="O5:S5"/>
    <mergeCell ref="O6:S6"/>
    <mergeCell ref="O7:S7"/>
    <mergeCell ref="U3:W3"/>
    <mergeCell ref="U4:W4"/>
    <mergeCell ref="U5:W5"/>
    <mergeCell ref="U6:W6"/>
    <mergeCell ref="B5:I5"/>
    <mergeCell ref="B6:I6"/>
  </mergeCells>
  <conditionalFormatting sqref="CA11:CD11">
    <cfRule type="expression" dxfId="0" priority="1">
      <formula>AND($CH$11&lt;&gt;"A", $CH$11&lt;&gt;"" )</formula>
    </cfRule>
  </conditionalFormatting>
  <dataValidations count="1">
    <dataValidation operator="equal" allowBlank="1" showInputMessage="1" showErrorMessage="1" sqref="CE11:CF11"/>
  </dataValidations>
  <pageMargins left="0.7" right="0.7" top="0.75" bottom="0.75" header="0.3" footer="0.3"/>
  <pageSetup paperSize="9" orientation="portrait" r:id="rId1"/>
  <headerFooter>
    <oddHeader>&amp;C&amp;"Calibri"&amp;10&amp;KFF8C00C2 - Confidential&amp;1#</oddHeader>
  </headerFooter>
  <drawing r:id="rId2"/>
  <legacyDrawing r:id="rId3"/>
  <controls>
    <mc:AlternateContent xmlns:mc="http://schemas.openxmlformats.org/markup-compatibility/2006">
      <mc:Choice Requires="x14">
        <control shapeId="2059" r:id="rId4" name="CommandButton1">
          <controlPr defaultSize="0" autoLine="0" r:id="rId5">
            <anchor moveWithCells="1">
              <from>
                <xdr:col>88</xdr:col>
                <xdr:colOff>66675</xdr:colOff>
                <xdr:row>7</xdr:row>
                <xdr:rowOff>19050</xdr:rowOff>
              </from>
              <to>
                <xdr:col>94</xdr:col>
                <xdr:colOff>161925</xdr:colOff>
                <xdr:row>9</xdr:row>
                <xdr:rowOff>180975</xdr:rowOff>
              </to>
            </anchor>
          </controlPr>
        </control>
      </mc:Choice>
      <mc:Fallback>
        <control shapeId="2059" r:id="rId4" name="CommandButton1"/>
      </mc:Fallback>
    </mc:AlternateContent>
    <mc:AlternateContent xmlns:mc="http://schemas.openxmlformats.org/markup-compatibility/2006">
      <mc:Choice Requires="x14">
        <control shapeId="2069" r:id="rId6" name="CommandButton2">
          <controlPr defaultSize="0" autoLine="0" r:id="rId7">
            <anchor moveWithCells="1">
              <from>
                <xdr:col>88</xdr:col>
                <xdr:colOff>66675</xdr:colOff>
                <xdr:row>2</xdr:row>
                <xdr:rowOff>133350</xdr:rowOff>
              </from>
              <to>
                <xdr:col>95</xdr:col>
                <xdr:colOff>495300</xdr:colOff>
                <xdr:row>6</xdr:row>
                <xdr:rowOff>200025</xdr:rowOff>
              </to>
            </anchor>
          </controlPr>
        </control>
      </mc:Choice>
      <mc:Fallback>
        <control shapeId="2069" r:id="rId6" name="CommandButton2"/>
      </mc:Fallback>
    </mc:AlternateContent>
  </control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E41E9F27540ADD4FAD5928C796236F98" ma:contentTypeVersion="0" ma:contentTypeDescription="Create a new document." ma:contentTypeScope="" ma:versionID="29671300f83034adc826e2f59dcfae9e">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903D6D7-98A3-40D8-A161-2B7BC0F3DD91}">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9BE1A2C4-A4FF-4E96-AC8C-352FAE9924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1A824060-16E1-4B4E-B2A1-914DE13CB1E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23</vt:i4>
      </vt:variant>
    </vt:vector>
  </HeadingPairs>
  <TitlesOfParts>
    <vt:vector size="28" baseType="lpstr">
      <vt:lpstr>NDD</vt:lpstr>
      <vt:lpstr>User Guide</vt:lpstr>
      <vt:lpstr>LIST</vt:lpstr>
      <vt:lpstr>FDC</vt:lpstr>
      <vt:lpstr>NewCSC</vt:lpstr>
      <vt:lpstr>AffectedArea</vt:lpstr>
      <vt:lpstr>Affectedplies</vt:lpstr>
      <vt:lpstr>AircLocation</vt:lpstr>
      <vt:lpstr>Airline</vt:lpstr>
      <vt:lpstr>c_Airline</vt:lpstr>
      <vt:lpstr>d_Airline</vt:lpstr>
      <vt:lpstr>DepthRemainingThick</vt:lpstr>
      <vt:lpstr>Findings</vt:lpstr>
      <vt:lpstr>LHRH</vt:lpstr>
      <vt:lpstr>MaindamageType</vt:lpstr>
      <vt:lpstr>MainLoc</vt:lpstr>
      <vt:lpstr>mminch</vt:lpstr>
      <vt:lpstr>NacelleSituation</vt:lpstr>
      <vt:lpstr>NDTperformed</vt:lpstr>
      <vt:lpstr>OClocnacelle</vt:lpstr>
      <vt:lpstr>Operconsequences</vt:lpstr>
      <vt:lpstr>Priority</vt:lpstr>
      <vt:lpstr>Program</vt:lpstr>
      <vt:lpstr>Requester</vt:lpstr>
      <vt:lpstr>Rootcause</vt:lpstr>
      <vt:lpstr>YesNo</vt:lpstr>
      <vt:lpstr>NDD!Zone_d_impression</vt:lpstr>
      <vt:lpstr>'User Guide'!Zone_d_impression</vt:lpstr>
    </vt:vector>
  </TitlesOfParts>
  <Company>Aircelle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BENET Francois-Xavier (AIRCELLE)</dc:creator>
  <cp:lastModifiedBy>PILLE Fabien (SAFRAN NACELLES)</cp:lastModifiedBy>
  <cp:lastPrinted>2017-03-23T10:11:57Z</cp:lastPrinted>
  <dcterms:created xsi:type="dcterms:W3CDTF">2015-12-03T08:28:55Z</dcterms:created>
  <dcterms:modified xsi:type="dcterms:W3CDTF">2023-11-24T12:56:53Z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0x010100E41E9F27540ADD4FAD5928C796236F98</vt:lpwstr>
  </property>
  <property fmtid="{D5CDD505-2E9C-101B-9397-08002B2CF9AE}" pid="3" name="MSIP_Label_024ffcea-f25b-491e-9dc9-834516f3550e_Enabled">
    <vt:lpwstr>true</vt:lpwstr>
  </property>
  <property fmtid="{D5CDD505-2E9C-101B-9397-08002B2CF9AE}" pid="4" name="MSIP_Label_024ffcea-f25b-491e-9dc9-834516f3550e_SetDate">
    <vt:lpwstr>2023-11-24T12:56:44Z</vt:lpwstr>
  </property>
  <property fmtid="{D5CDD505-2E9C-101B-9397-08002B2CF9AE}" pid="5" name="MSIP_Label_024ffcea-f25b-491e-9dc9-834516f3550e_Method">
    <vt:lpwstr>Standard</vt:lpwstr>
  </property>
  <property fmtid="{D5CDD505-2E9C-101B-9397-08002B2CF9AE}" pid="6" name="MSIP_Label_024ffcea-f25b-491e-9dc9-834516f3550e_Name">
    <vt:lpwstr>C2 - restricted</vt:lpwstr>
  </property>
  <property fmtid="{D5CDD505-2E9C-101B-9397-08002B2CF9AE}" pid="7" name="MSIP_Label_024ffcea-f25b-491e-9dc9-834516f3550e_SiteId">
    <vt:lpwstr>d52b49b7-0c8f-4d89-8c4f-f20517306e08</vt:lpwstr>
  </property>
  <property fmtid="{D5CDD505-2E9C-101B-9397-08002B2CF9AE}" pid="8" name="MSIP_Label_024ffcea-f25b-491e-9dc9-834516f3550e_ActionId">
    <vt:lpwstr>97108f61-63ea-4794-bf1f-ac095f672da9</vt:lpwstr>
  </property>
  <property fmtid="{D5CDD505-2E9C-101B-9397-08002B2CF9AE}" pid="9" name="MSIP_Label_024ffcea-f25b-491e-9dc9-834516f3550e_ContentBits">
    <vt:lpwstr>1</vt:lpwstr>
  </property>
</Properties>
</file>